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ajamos-islaidos" sheetId="1" r:id="rId1"/>
    <sheet name="Org. islaidos" sheetId="2" r:id="rId2"/>
    <sheet name="Plaukimas" sheetId="3" r:id="rId3"/>
    <sheet name="Pagal renginius" sheetId="4" r:id="rId4"/>
    <sheet name="LTOK_" sheetId="5" state="hidden" r:id="rId5"/>
    <sheet name="LTOK_Eur" sheetId="6" state="hidden" r:id="rId6"/>
    <sheet name="Inos pasirengimo pl" sheetId="7" state="hidden" r:id="rId7"/>
    <sheet name="Ž.Ovsiuko pasirengimo pl." sheetId="8" state="hidden" r:id="rId8"/>
    <sheet name="Baku" sheetId="9" state="hidden" r:id="rId9"/>
    <sheet name="EJOF" sheetId="10" state="hidden" r:id="rId10"/>
    <sheet name="Singapuras" sheetId="11" state="hidden" r:id="rId11"/>
    <sheet name="LTOK" sheetId="12" state="hidden" r:id="rId12"/>
  </sheets>
  <definedNames>
    <definedName name="_xlfn.AGGREGATE" hidden="1">#NAME?</definedName>
    <definedName name="_xlnm.Print_Area" localSheetId="8">'Baku'!$A$1:$J$18</definedName>
    <definedName name="_xlnm.Print_Area" localSheetId="9">'EJOF'!$A$1:$J$21</definedName>
    <definedName name="_xlnm.Print_Area" localSheetId="6">'Inos pasirengimo pl'!$A$1:$J$30</definedName>
    <definedName name="_xlnm.Print_Area" localSheetId="1">'Org. islaidos'!$A$1:$I$25</definedName>
    <definedName name="_xlnm.Print_Area" localSheetId="0">'Pajamos-islaidos'!$A$1:$I$45</definedName>
    <definedName name="_xlnm.Print_Area" localSheetId="2">'Plaukimas'!$A$1:$K$58</definedName>
    <definedName name="_xlnm.Print_Area" localSheetId="7">'Ž.Ovsiuko pasirengimo pl.'!$A$1:$I$26</definedName>
  </definedNames>
  <calcPr fullCalcOnLoad="1"/>
</workbook>
</file>

<file path=xl/sharedStrings.xml><?xml version="1.0" encoding="utf-8"?>
<sst xmlns="http://schemas.openxmlformats.org/spreadsheetml/2006/main" count="1451" uniqueCount="839">
  <si>
    <t xml:space="preserve">I. Pajamos </t>
  </si>
  <si>
    <t>1.1.</t>
  </si>
  <si>
    <t>KKSD Fondas</t>
  </si>
  <si>
    <t>1.2.</t>
  </si>
  <si>
    <t>1.3.</t>
  </si>
  <si>
    <t>Juridinių federacijos narių mokestis</t>
  </si>
  <si>
    <t>1.4.</t>
  </si>
  <si>
    <t>1.5.</t>
  </si>
  <si>
    <t>1.6.</t>
  </si>
  <si>
    <t>Rėmėjų lėšos</t>
  </si>
  <si>
    <t>1.7.</t>
  </si>
  <si>
    <t>LTOK RIO'16</t>
  </si>
  <si>
    <t>Olimpinis fondas</t>
  </si>
  <si>
    <t>Sporto šakai</t>
  </si>
  <si>
    <t>Aukso medalis Londone</t>
  </si>
  <si>
    <t>Darbuotojų skatinimas 4x700 Lt</t>
  </si>
  <si>
    <t>RIO programa</t>
  </si>
  <si>
    <t>Piotr Nurovski</t>
  </si>
  <si>
    <t>12000 Eur</t>
  </si>
  <si>
    <t>Viso per LPF:</t>
  </si>
  <si>
    <t>Lietuvos Olimpinis fondas – sporto šakai</t>
  </si>
  <si>
    <t>LTOK:</t>
  </si>
  <si>
    <t>Lietuvos Olimpinis fondas – aukso medalis</t>
  </si>
  <si>
    <t>1.2.1.</t>
  </si>
  <si>
    <t>1.2.2.</t>
  </si>
  <si>
    <t>1.2.3.</t>
  </si>
  <si>
    <t>1.2.4.</t>
  </si>
  <si>
    <t>1.2.5.</t>
  </si>
  <si>
    <t>Organizacinės išlaidos</t>
  </si>
  <si>
    <t xml:space="preserve">Šuoliai į vandenį </t>
  </si>
  <si>
    <t xml:space="preserve">Veteranai </t>
  </si>
  <si>
    <t>Meninis plaukimas</t>
  </si>
  <si>
    <t>Plaukimas</t>
  </si>
  <si>
    <t>Trenerių, teisėjų kvalifikacijos kėlimas (seminarai, kongresai)</t>
  </si>
  <si>
    <t>LPF šventės (LPF 90 m.)</t>
  </si>
  <si>
    <t>Kita</t>
  </si>
  <si>
    <t xml:space="preserve"> TV, LEN, FINA varžybos</t>
  </si>
  <si>
    <t>2.6.2.</t>
  </si>
  <si>
    <t>2.6.3.</t>
  </si>
  <si>
    <t>2.1.</t>
  </si>
  <si>
    <t>2.2.</t>
  </si>
  <si>
    <t>2.3.</t>
  </si>
  <si>
    <t>2.4.</t>
  </si>
  <si>
    <t>2.5.</t>
  </si>
  <si>
    <t>2.6.</t>
  </si>
  <si>
    <t xml:space="preserve">2.6.1 </t>
  </si>
  <si>
    <t>2.7.</t>
  </si>
  <si>
    <t>2.8.</t>
  </si>
  <si>
    <t>2.10.</t>
  </si>
  <si>
    <t>2.11.</t>
  </si>
  <si>
    <t>Komunalinės paslaugos</t>
  </si>
  <si>
    <t>Ryšių paslaugos</t>
  </si>
  <si>
    <t>Kanceliarinės prekės</t>
  </si>
  <si>
    <t>Kuro išlaidos – (federacijos darbuotojai, komitetų veikla)</t>
  </si>
  <si>
    <t>Tarptautinių ir respublikinių organizacijų mokesčiai</t>
  </si>
  <si>
    <t>Reprezentacinės išlaidos, konferencijų, posėdžių vykdymas</t>
  </si>
  <si>
    <t>Banko paslaugos</t>
  </si>
  <si>
    <t>Kompiuterinės technikos atnaujinimas ir priežiūra</t>
  </si>
  <si>
    <t>Nusipelniusių žmonių apdovanojimas (jubiliejai, sveikinimai)</t>
  </si>
  <si>
    <t>Viešinimas, LPF atributika</t>
  </si>
  <si>
    <t xml:space="preserve">Kitos nenumatytos išlaidos </t>
  </si>
  <si>
    <t>1.      </t>
  </si>
  <si>
    <t>2.      </t>
  </si>
  <si>
    <t>3.      </t>
  </si>
  <si>
    <t>4.      </t>
  </si>
  <si>
    <t>5.      </t>
  </si>
  <si>
    <t>8.      </t>
  </si>
  <si>
    <t>2.1. Organizacinės išlaidos</t>
  </si>
  <si>
    <t>Lietuvos čempionatas</t>
  </si>
  <si>
    <t>Kaunas</t>
  </si>
  <si>
    <t>VISO:</t>
  </si>
  <si>
    <t>-</t>
  </si>
  <si>
    <t xml:space="preserve">Kita </t>
  </si>
  <si>
    <t>Pavadinimas</t>
  </si>
  <si>
    <t>Eil.</t>
  </si>
  <si>
    <t>Nr.</t>
  </si>
  <si>
    <t>II. Išlaidos</t>
  </si>
  <si>
    <t>2.12.</t>
  </si>
  <si>
    <t>"Moku plaukti"</t>
  </si>
  <si>
    <t>Pasirengimo planas (MTS+TV+MMT+kita)</t>
  </si>
  <si>
    <t>Respublikinės varžybos</t>
  </si>
  <si>
    <t xml:space="preserve">2.6. Plaukimas </t>
  </si>
  <si>
    <t>2.6.1       FINA, LEN, TV (Privalomos) varžybos</t>
  </si>
  <si>
    <t>Data</t>
  </si>
  <si>
    <t>Vieta</t>
  </si>
  <si>
    <t>LTOK</t>
  </si>
  <si>
    <t>Povilas Strazdas</t>
  </si>
  <si>
    <t>Deividas Margevičius</t>
  </si>
  <si>
    <t>Alytus</t>
  </si>
  <si>
    <t>Lietuvos žiemos pirmenybės</t>
  </si>
  <si>
    <t>Anykščiai</t>
  </si>
  <si>
    <t>Tradicinių miesto varžybų rėmimas</t>
  </si>
  <si>
    <t>Viso</t>
  </si>
  <si>
    <t>I.Zuozienė</t>
  </si>
  <si>
    <t>Sausis</t>
  </si>
  <si>
    <t>Vasaris</t>
  </si>
  <si>
    <t>Kovas</t>
  </si>
  <si>
    <t>Jon Rudd bonus 2013</t>
  </si>
  <si>
    <t>7200 GPB</t>
  </si>
  <si>
    <t>Jon Rudd kontraktas</t>
  </si>
  <si>
    <t>Rūta stipendija</t>
  </si>
  <si>
    <t>Rūtos pasirengimo pl.</t>
  </si>
  <si>
    <t>Rūtos koledžas</t>
  </si>
  <si>
    <t>12 mėn</t>
  </si>
  <si>
    <t>Simonas Bilis</t>
  </si>
  <si>
    <t>10 mėn.</t>
  </si>
  <si>
    <t>V.Skyrienė</t>
  </si>
  <si>
    <t>D.Satkunskienė</t>
  </si>
  <si>
    <t>A.Piktuižytė</t>
  </si>
  <si>
    <t>Per LPF</t>
  </si>
  <si>
    <t>5.</t>
  </si>
  <si>
    <t xml:space="preserve">Lietuvos Olimpinis fondas – darbuotojų skatinimas </t>
  </si>
  <si>
    <t>6.</t>
  </si>
  <si>
    <t>7.</t>
  </si>
  <si>
    <t>Lietuvos jaunučių čempionatas</t>
  </si>
  <si>
    <t>Lt</t>
  </si>
  <si>
    <t>Eur</t>
  </si>
  <si>
    <t>Internetinio puslapio vystymas</t>
  </si>
  <si>
    <t>03.13-14</t>
  </si>
  <si>
    <t>Lietuvos jaunimo-jaunių žiemos pirmenybės</t>
  </si>
  <si>
    <t>03.19-21</t>
  </si>
  <si>
    <t>04.10-11</t>
  </si>
  <si>
    <t>Baltijos šalių čempionatas</t>
  </si>
  <si>
    <t>05.22-23</t>
  </si>
  <si>
    <t>05.29-30</t>
  </si>
  <si>
    <t>Lietuvos jaunių žaidynės</t>
  </si>
  <si>
    <t>07.09-11</t>
  </si>
  <si>
    <t>06.23-27</t>
  </si>
  <si>
    <t>Europos žaidynės</t>
  </si>
  <si>
    <t>Baku (AZE)</t>
  </si>
  <si>
    <t>07.04-10</t>
  </si>
  <si>
    <t>Universiada</t>
  </si>
  <si>
    <t>Gwangju (KOR)</t>
  </si>
  <si>
    <t>07.27-31</t>
  </si>
  <si>
    <t>EJOF</t>
  </si>
  <si>
    <t>Tbilisi (GEO)</t>
  </si>
  <si>
    <t>08.02-09</t>
  </si>
  <si>
    <t>Pasaulio čempionatas</t>
  </si>
  <si>
    <t>Kazan (RUS)</t>
  </si>
  <si>
    <t>09.01-06</t>
  </si>
  <si>
    <t xml:space="preserve">Pasaulio jaunimo čempionatas </t>
  </si>
  <si>
    <t xml:space="preserve">Singapore (SIN) </t>
  </si>
  <si>
    <t>12.02-06</t>
  </si>
  <si>
    <t>Europos čempionatas 25 m baseine</t>
  </si>
  <si>
    <t>Herzliya (ISR)</t>
  </si>
  <si>
    <t>12.10-12</t>
  </si>
  <si>
    <t>Lietuvos čempionatas 25 m baseine</t>
  </si>
  <si>
    <t>11.13-14</t>
  </si>
  <si>
    <t>LPF taurės varžybos</t>
  </si>
  <si>
    <t>Inos pasirengimo planas</t>
  </si>
  <si>
    <t>Ž.Ovsiuko pasirengimo planas</t>
  </si>
  <si>
    <t>Baku pasirengimo planas</t>
  </si>
  <si>
    <t>EJOF pasirengimo planas</t>
  </si>
  <si>
    <t>Jaunimo programa vasara "Alytus 2015"</t>
  </si>
  <si>
    <t>Mokslininkų darbas</t>
  </si>
  <si>
    <t>Video  (rezultatų) tiesioginės trasliacijos</t>
  </si>
  <si>
    <t>Priemonių planas</t>
  </si>
  <si>
    <t>Kas dalyvauja</t>
  </si>
  <si>
    <t>Atsakingas už organizavimą</t>
  </si>
  <si>
    <t>finansuoja</t>
  </si>
  <si>
    <t>01.02-01.16</t>
  </si>
  <si>
    <t>MTS</t>
  </si>
  <si>
    <t>Ina, Danas, Šidlauskas</t>
  </si>
  <si>
    <t>LPF</t>
  </si>
  <si>
    <t>01.23-25</t>
  </si>
  <si>
    <t>Tarptautinės varžybos</t>
  </si>
  <si>
    <t>Antverpenas</t>
  </si>
  <si>
    <t>Ina, Danas</t>
  </si>
  <si>
    <t>02.09-02.14</t>
  </si>
  <si>
    <t>02.21-03.09</t>
  </si>
  <si>
    <t>Izraelis</t>
  </si>
  <si>
    <t>03.16-18</t>
  </si>
  <si>
    <t>Sp. mokykla</t>
  </si>
  <si>
    <t>03.27-28</t>
  </si>
  <si>
    <t>Dzūkijos taure</t>
  </si>
  <si>
    <t>03.30-04.09</t>
  </si>
  <si>
    <t>Pabaltijo čempionatas</t>
  </si>
  <si>
    <t>04.23-05.13</t>
  </si>
  <si>
    <t>MTS aukštikalnes</t>
  </si>
  <si>
    <t>Siera Nevada</t>
  </si>
  <si>
    <t>05.18-06.06</t>
  </si>
  <si>
    <t>Kaunas, Alytus</t>
  </si>
  <si>
    <t>06.04-06</t>
  </si>
  <si>
    <t>???</t>
  </si>
  <si>
    <t>06.16-07.08</t>
  </si>
  <si>
    <t>MTS aukštikalnės</t>
  </si>
  <si>
    <t>Ina, Danas, Povilas</t>
  </si>
  <si>
    <t>07.15-08.01</t>
  </si>
  <si>
    <t>Kaunas (nedirbs)</t>
  </si>
  <si>
    <t>08.02-08.09</t>
  </si>
  <si>
    <t>Kazanė</t>
  </si>
  <si>
    <t>08.17-28</t>
  </si>
  <si>
    <t>Atstatomoji MTS</t>
  </si>
  <si>
    <t>Palanga?</t>
  </si>
  <si>
    <t>Colorado</t>
  </si>
  <si>
    <t>10.22-11.11</t>
  </si>
  <si>
    <t>2+1</t>
  </si>
  <si>
    <t>MTS pries aukstikalnes</t>
  </si>
  <si>
    <t>Kaunas/Alytus</t>
  </si>
  <si>
    <t>MTS pries EC 25 m.</t>
  </si>
  <si>
    <t>?</t>
  </si>
  <si>
    <t>Viso:</t>
  </si>
  <si>
    <t>Finansuoja</t>
  </si>
  <si>
    <t xml:space="preserve">03 13-14 </t>
  </si>
  <si>
    <t xml:space="preserve">Lietuvos jaunimo-jaunių žiemos pirmenybės </t>
  </si>
  <si>
    <t xml:space="preserve">03 19-20 </t>
  </si>
  <si>
    <t xml:space="preserve">Lietuvos žiemos pirmenybės </t>
  </si>
  <si>
    <t>Dzūkijos taurė</t>
  </si>
  <si>
    <t xml:space="preserve">04 10-11 </t>
  </si>
  <si>
    <t xml:space="preserve">TV Baltijos šalių čempionatas </t>
  </si>
  <si>
    <t xml:space="preserve">Kaunas </t>
  </si>
  <si>
    <t>LPF/ Sp. mokykla</t>
  </si>
  <si>
    <t>* Atrankos pabaiga, formuojama komanda (9 plaukikai)</t>
  </si>
  <si>
    <t>MTS 50 m baseinas (darbinė 10 d .?)</t>
  </si>
  <si>
    <t>8+1</t>
  </si>
  <si>
    <t>06.05-06</t>
  </si>
  <si>
    <t>Lietuvos jaunimo-jaunių čempionatas</t>
  </si>
  <si>
    <t xml:space="preserve">06 11-20 </t>
  </si>
  <si>
    <t>MTS 50 m baseinas (Kartu su EJOF komanda)</t>
  </si>
  <si>
    <t>Elektrėnai/Alytus</t>
  </si>
  <si>
    <t>9+2</t>
  </si>
  <si>
    <t xml:space="preserve">01 05-10 </t>
  </si>
  <si>
    <t xml:space="preserve">MTS </t>
  </si>
  <si>
    <t>Elektrėnai</t>
  </si>
  <si>
    <t>12+2</t>
  </si>
  <si>
    <t>LOSC</t>
  </si>
  <si>
    <t>LOSC/LPF/Sp. Mokykl.</t>
  </si>
  <si>
    <t>*03 30- 04 09</t>
  </si>
  <si>
    <t xml:space="preserve">MTS 50 m baseinas </t>
  </si>
  <si>
    <t>* Atrankos pabaiga, formuojama komanda (LTOK patvirtintas skaičius)</t>
  </si>
  <si>
    <t xml:space="preserve">07 03-05 </t>
  </si>
  <si>
    <t xml:space="preserve">Baltijos jūros šalių jaunių varžybos </t>
  </si>
  <si>
    <t>Brandenburgas (GER)</t>
  </si>
  <si>
    <t>LSFS</t>
  </si>
  <si>
    <t xml:space="preserve">07 09-11 </t>
  </si>
  <si>
    <t xml:space="preserve">Lietuvos čempionatas </t>
  </si>
  <si>
    <t xml:space="preserve">07 13-26 </t>
  </si>
  <si>
    <t xml:space="preserve">MTS baigiamoji 50 m baseinas </t>
  </si>
  <si>
    <t>Lenkija/Baltarusija</t>
  </si>
  <si>
    <t xml:space="preserve">2015 07 27-31 </t>
  </si>
  <si>
    <t xml:space="preserve">Dalyvavimas EJOF </t>
  </si>
  <si>
    <t>10+2</t>
  </si>
  <si>
    <t xml:space="preserve">07 15-31 </t>
  </si>
  <si>
    <t>08 03-30</t>
  </si>
  <si>
    <t>MTS Alytus</t>
  </si>
  <si>
    <t>MTS Kaunas</t>
  </si>
  <si>
    <t>MTS isvykus</t>
  </si>
  <si>
    <t>Lenkija/ ???</t>
  </si>
  <si>
    <t>10 d.</t>
  </si>
  <si>
    <t>6+1</t>
  </si>
  <si>
    <t>Danas, Pov. Šidl.</t>
  </si>
  <si>
    <t>Forum</t>
  </si>
  <si>
    <t>TV, Mesa, LTU Kaunas</t>
  </si>
  <si>
    <t>A.Bartkus + Ž.Ovsiukas fizinio rengimo know-how</t>
  </si>
  <si>
    <t>Pasaulio taurės etapas</t>
  </si>
  <si>
    <t xml:space="preserve">Sale Danas, Povilas </t>
  </si>
  <si>
    <t>Buhalterinės programos aptarnavimas</t>
  </si>
  <si>
    <t xml:space="preserve"> </t>
  </si>
  <si>
    <t>8.</t>
  </si>
  <si>
    <t>??</t>
  </si>
  <si>
    <t>Mitybos programa</t>
  </si>
  <si>
    <t>Rezervas (Kazan +)</t>
  </si>
  <si>
    <t>Nugara starto irenginys</t>
  </si>
  <si>
    <t>2.6.4.</t>
  </si>
  <si>
    <t>Kitos programos</t>
  </si>
  <si>
    <t>2.6.4 Kiti renginiai</t>
  </si>
  <si>
    <t>Dalyvavimas Nordic renginiuose</t>
  </si>
  <si>
    <t>01.16-01.30</t>
  </si>
  <si>
    <t>Ispanija</t>
  </si>
  <si>
    <t>Ruta, Giedrius, Mindaugas</t>
  </si>
  <si>
    <t>02.26-03.08</t>
  </si>
  <si>
    <t>Lisbon</t>
  </si>
  <si>
    <t>Mindaugas</t>
  </si>
  <si>
    <t>Plymouth</t>
  </si>
  <si>
    <t>Giedrius, Mindaugas</t>
  </si>
  <si>
    <t>03.15-03.29</t>
  </si>
  <si>
    <t>Font Romeu</t>
  </si>
  <si>
    <t>Giedrius</t>
  </si>
  <si>
    <t>04.20-05.08</t>
  </si>
  <si>
    <t>06.08-14</t>
  </si>
  <si>
    <t>Roma</t>
  </si>
  <si>
    <t>06.15-28</t>
  </si>
  <si>
    <t>Giedrius, Mindaugas, Tadas</t>
  </si>
  <si>
    <t>06.29-07.14</t>
  </si>
  <si>
    <t>07.13-08.01</t>
  </si>
  <si>
    <t>Rumunija</t>
  </si>
  <si>
    <t>Ruta, Giedrius, Mindaugas, Tadas, Simas</t>
  </si>
  <si>
    <t>08.14-23</t>
  </si>
  <si>
    <t>04 15-18</t>
  </si>
  <si>
    <t>TV Mesa</t>
  </si>
  <si>
    <t>Tadas</t>
  </si>
  <si>
    <t>04 01-04</t>
  </si>
  <si>
    <t>TV Canada</t>
  </si>
  <si>
    <t>Simas</t>
  </si>
  <si>
    <t>05 14-17</t>
  </si>
  <si>
    <t>TV Charlotte</t>
  </si>
  <si>
    <t>Yra LOSC</t>
  </si>
  <si>
    <t>2.6.2. Respublikinės varžybos</t>
  </si>
  <si>
    <t>2.6.3 Pasirengimo planas pagal vyr. trenerį, MTS, MMT, TV</t>
  </si>
  <si>
    <t>Aruba</t>
  </si>
  <si>
    <t>Žilvino pasirengimo planas</t>
  </si>
  <si>
    <t xml:space="preserve">Singapuro pasirengimo planas </t>
  </si>
  <si>
    <t>Jaunimo skatinimas</t>
  </si>
  <si>
    <t>LTOK-LOSC</t>
  </si>
  <si>
    <t>1.2.6.</t>
  </si>
  <si>
    <t>Pamaina</t>
  </si>
  <si>
    <t>1.2.7.</t>
  </si>
  <si>
    <t>Mokslininkai, medikai</t>
  </si>
  <si>
    <t>1.2.8,</t>
  </si>
  <si>
    <t>(138 781)</t>
  </si>
  <si>
    <t>LTOK RIO-16, moksl. Pamaina</t>
  </si>
  <si>
    <t>(179 851)</t>
  </si>
  <si>
    <t>Planas</t>
  </si>
  <si>
    <t>03.31 d.</t>
  </si>
  <si>
    <t>Eil. Nr</t>
  </si>
  <si>
    <t>I ketvirtis</t>
  </si>
  <si>
    <t>1.</t>
  </si>
  <si>
    <t>2.</t>
  </si>
  <si>
    <t>3.</t>
  </si>
  <si>
    <t>Išlaidos pagal renginius:</t>
  </si>
  <si>
    <t>Renginys</t>
  </si>
  <si>
    <t>Dalyviai/ vieta</t>
  </si>
  <si>
    <t>Išlaidų eil.</t>
  </si>
  <si>
    <t>Baseino nuoma</t>
  </si>
  <si>
    <t>Medaliai, taurės</t>
  </si>
  <si>
    <t>Maistpinigiai teisėjams</t>
  </si>
  <si>
    <t>EUR</t>
  </si>
  <si>
    <t xml:space="preserve">LEN atstovo viesbutis </t>
  </si>
  <si>
    <t>LED + video projekcijos</t>
  </si>
  <si>
    <t>Apdovanojimai</t>
  </si>
  <si>
    <t>Kvietimai</t>
  </si>
  <si>
    <t>"Pirma kava" paslaugos</t>
  </si>
  <si>
    <t>Fotografo paslaugos</t>
  </si>
  <si>
    <t>Spauda, tentai</t>
  </si>
  <si>
    <t>Maitinimas</t>
  </si>
  <si>
    <t>Tortas</t>
  </si>
  <si>
    <t>R.Meilutytės bilietai + viesbutis</t>
  </si>
  <si>
    <t>Autobusas</t>
  </si>
  <si>
    <t>LRT medziaga</t>
  </si>
  <si>
    <t xml:space="preserve">VIP maitinimas </t>
  </si>
  <si>
    <t>Apsauga</t>
  </si>
  <si>
    <t>2015 01 09</t>
  </si>
  <si>
    <t>LPF 90</t>
  </si>
  <si>
    <t>Kėdainiai</t>
  </si>
  <si>
    <t>Rėmimas</t>
  </si>
  <si>
    <t>2015 01 15</t>
  </si>
  <si>
    <t>Moku plaukti baigiamasis renginys</t>
  </si>
  <si>
    <t>Saldainiai</t>
  </si>
  <si>
    <t xml:space="preserve">Kuras </t>
  </si>
  <si>
    <t>2015 01 5-10</t>
  </si>
  <si>
    <t>EJOF stovykla</t>
  </si>
  <si>
    <t>Nakvynė</t>
  </si>
  <si>
    <t>Maistpnigiai tr. G.Martinioniui</t>
  </si>
  <si>
    <t>Maistpinigiai tr. R.Mažutaitienei</t>
  </si>
  <si>
    <t>Pajamos 50 %</t>
  </si>
  <si>
    <t>2015 m. sausio 2-9 ir 12-16</t>
  </si>
  <si>
    <t>Ina</t>
  </si>
  <si>
    <t>Danas</t>
  </si>
  <si>
    <t>Rapsys</t>
  </si>
  <si>
    <t>Sidlauskas</t>
  </si>
  <si>
    <t>Katelyte</t>
  </si>
  <si>
    <t>Maistpnigiai tr. I.Paipelienei</t>
  </si>
  <si>
    <t>Maistpinigiai masazuotojai L.Katelytei</t>
  </si>
  <si>
    <t>Maistpnigiai A.Šidlauskui</t>
  </si>
  <si>
    <t>4.</t>
  </si>
  <si>
    <t>TV Flanders Cup</t>
  </si>
  <si>
    <t>2015 m. sausio 23-26 d.</t>
  </si>
  <si>
    <t>Lėktuvo Bilietai Vln - Bru-Vln</t>
  </si>
  <si>
    <t>Nakvynė ir maitinimas I.Paipelienė</t>
  </si>
  <si>
    <t>Nakvynė ir maitinimas D.Rapšys (Org.)</t>
  </si>
  <si>
    <t>Starto mokestis</t>
  </si>
  <si>
    <t>Maitinimas I.Paipeliene</t>
  </si>
  <si>
    <t>Rapsys, Ina</t>
  </si>
  <si>
    <t>2015 m. vasario 9-13 d. ir 16-18 d.</t>
  </si>
  <si>
    <t xml:space="preserve">MTS Ina + Danas + Šidlauskas </t>
  </si>
  <si>
    <t>2015 m. vasario 21 - kovo 10 d.</t>
  </si>
  <si>
    <t>Nakvynė, baseinas</t>
  </si>
  <si>
    <t>Lėktuvo bilietai</t>
  </si>
  <si>
    <t xml:space="preserve">Maistpinigiai A.Šidlauskas </t>
  </si>
  <si>
    <t>Draudimas</t>
  </si>
  <si>
    <t>Taxi Danas Rapšys</t>
  </si>
  <si>
    <t xml:space="preserve">Pasitikimas oro uoste, masazas, kita </t>
  </si>
  <si>
    <t>MTS Izraelis</t>
  </si>
  <si>
    <t>2015 m. kovo 13-14 d.</t>
  </si>
  <si>
    <t>Nakvynė teisėjai</t>
  </si>
  <si>
    <t>Kuras Michailas</t>
  </si>
  <si>
    <t>Kuras Gintas</t>
  </si>
  <si>
    <t>Kuras Emilis</t>
  </si>
  <si>
    <t xml:space="preserve">Baseino nuoma </t>
  </si>
  <si>
    <t>Geriausi jauniai (piniginis prizas)</t>
  </si>
  <si>
    <t>Geriausi jaunimas (Piniginis prizas)</t>
  </si>
  <si>
    <t>2015 m. kovo 19-21 d.</t>
  </si>
  <si>
    <t>Lietuvos  žiemos pirmenybės</t>
  </si>
  <si>
    <t>Diplomai, sertifikatai</t>
  </si>
  <si>
    <t>Geriausi sportininkai (piniginis prizas)</t>
  </si>
  <si>
    <t>Gėlės</t>
  </si>
  <si>
    <t>9.</t>
  </si>
  <si>
    <t>10.</t>
  </si>
  <si>
    <t>2015 m. kovo 15-18, L.Katelytė 16-21 d.</t>
  </si>
  <si>
    <t>Maistpinigiai D.Rapšiui</t>
  </si>
  <si>
    <t>Maistpinigiai L.Katelytei</t>
  </si>
  <si>
    <t>VARŽYBOS + kita</t>
  </si>
  <si>
    <t>II ketvirtis</t>
  </si>
  <si>
    <t>2014 m biudzete</t>
  </si>
  <si>
    <t>Kiti</t>
  </si>
  <si>
    <t>mėn.</t>
  </si>
  <si>
    <t>GPB</t>
  </si>
  <si>
    <t>*Eur</t>
  </si>
  <si>
    <t>Jon Rudd alga</t>
  </si>
  <si>
    <t>Pasirengimo planas</t>
  </si>
  <si>
    <t>Bonus už 2014 m.</t>
  </si>
  <si>
    <t>Rūta Maistpinigiai</t>
  </si>
  <si>
    <t>Rūtos mokslai 2015 ruduo -2016</t>
  </si>
  <si>
    <t>Rūtos salės treneris</t>
  </si>
  <si>
    <t>*4000 Lt Nanjing!</t>
  </si>
  <si>
    <t>Planuojamos Rūtos Meilutytės išlaidos 2015 m. I ketvirtis</t>
  </si>
  <si>
    <t>Maistpinigiai RIO kandidatams sportininkams</t>
  </si>
  <si>
    <t>(35 503)</t>
  </si>
  <si>
    <t>LTOK RIO išlaidos</t>
  </si>
  <si>
    <t>2.10.1</t>
  </si>
  <si>
    <t>Auditas</t>
  </si>
  <si>
    <t>06.30 d.</t>
  </si>
  <si>
    <t>Astrauskas</t>
  </si>
  <si>
    <t>Pakštys</t>
  </si>
  <si>
    <t>MTS 2015 m. kovo 27- balandzio 3 d. ir balandzio 7-9 d. (Alytus, Kaunas)</t>
  </si>
  <si>
    <t>Nakvynė (Alytus)</t>
  </si>
  <si>
    <t>Nakvynė (Kaunas Europa Royale)</t>
  </si>
  <si>
    <t>Maistpinigiai Darijiui Astrauskui</t>
  </si>
  <si>
    <t>Maistpinigiai Tomui Pakščiui</t>
  </si>
  <si>
    <t>09.30 d.</t>
  </si>
  <si>
    <t>12.31 d.</t>
  </si>
  <si>
    <t>viso</t>
  </si>
  <si>
    <t>Enerstena</t>
  </si>
  <si>
    <t>Okseta</t>
  </si>
  <si>
    <t>Andrius Šidlauskas</t>
  </si>
  <si>
    <t>5940,41 Eur</t>
  </si>
  <si>
    <t>Nakvynė (Magnus)</t>
  </si>
  <si>
    <t>Nakvynė (teisėjai IBIS)</t>
  </si>
  <si>
    <t>Nakvynė (Europa Royale)</t>
  </si>
  <si>
    <t>Nakvynė (jachtklubas)</t>
  </si>
  <si>
    <t>Maikutės</t>
  </si>
  <si>
    <t>Medaliai</t>
  </si>
  <si>
    <t>Taurės</t>
  </si>
  <si>
    <t>Diplomai</t>
  </si>
  <si>
    <t>Transporto sasakaita Siauliai</t>
  </si>
  <si>
    <t>Teisėjai maistpinigiai</t>
  </si>
  <si>
    <t>Maistpinigiai Suaugę</t>
  </si>
  <si>
    <t>Maistpinigiai jauniai</t>
  </si>
  <si>
    <t>Emilis kita (kabelis + kava)</t>
  </si>
  <si>
    <t xml:space="preserve">Kuras Emilis </t>
  </si>
  <si>
    <t>Kuras Aiste</t>
  </si>
  <si>
    <t>Kuras Alytus (Margevicius)</t>
  </si>
  <si>
    <t>Kuras Alytus (Kaseta)</t>
  </si>
  <si>
    <t>Kuras Panevėžys (Mintara)</t>
  </si>
  <si>
    <t>Nakvynė ir maistas Magnus hotel</t>
  </si>
  <si>
    <t>Baseino paslaugos</t>
  </si>
  <si>
    <t>Estija:</t>
  </si>
  <si>
    <t>Pajamos:</t>
  </si>
  <si>
    <t>Šidlauskas</t>
  </si>
  <si>
    <t>MTS Siera Nevada  2015 m. balandžio 23- gegužės 13 d.</t>
  </si>
  <si>
    <t>Siera Nevada (nakvynė, maistas, pasitikimas)</t>
  </si>
  <si>
    <t>Bilietai (Šidlauskas, Danas, Ina)</t>
  </si>
  <si>
    <t>Kraujo tyrimai</t>
  </si>
  <si>
    <t>Lina Katelytė bilietas</t>
  </si>
  <si>
    <t>Papildai</t>
  </si>
  <si>
    <t>Papildomas bagazas</t>
  </si>
  <si>
    <t>Lektuvo bilietai su bagažu</t>
  </si>
  <si>
    <t>Trasnportas Kipre</t>
  </si>
  <si>
    <t>11+2</t>
  </si>
  <si>
    <t xml:space="preserve">Nakvynė, baseinas 2 k/d x 2 val. 2 takai, valgymas </t>
  </si>
  <si>
    <t xml:space="preserve">Sumokėta 50+% </t>
  </si>
  <si>
    <t>MTS EJOF Kipras 07.13-23</t>
  </si>
  <si>
    <t>EJOF ir BAKU MTS  2015 m. gegužės 4-8 d. ir 11-16 d.</t>
  </si>
  <si>
    <t>Maisto papildai 1</t>
  </si>
  <si>
    <t>Maisto papildai 2</t>
  </si>
  <si>
    <t>Maistpinigiai tr. G.Martinionis</t>
  </si>
  <si>
    <t>Masitpinigiai tr. R.Duskiniene</t>
  </si>
  <si>
    <t>Masitpinigiai tr. E.Kašėta</t>
  </si>
  <si>
    <t>MTS Kaunas - Alytus 2015 m. gegužės 18-22,  25-29; birželio 1-5</t>
  </si>
  <si>
    <t>Nakvynė Kaunas</t>
  </si>
  <si>
    <t>Nakvynė Alytus</t>
  </si>
  <si>
    <t>Baseino nuoma Kaunas</t>
  </si>
  <si>
    <t>Maisto papildai Danas</t>
  </si>
  <si>
    <t>Sporto sales nuoma Alytus</t>
  </si>
  <si>
    <t>Maistpinigiai Lina</t>
  </si>
  <si>
    <t>Maistpinigiai Ina</t>
  </si>
  <si>
    <t>TV Roma (Sette Colli)</t>
  </si>
  <si>
    <t>Nakvynė Romoje</t>
  </si>
  <si>
    <t>Lektuvo bilietai</t>
  </si>
  <si>
    <t>Pagalves mokestis</t>
  </si>
  <si>
    <t>Rapšys</t>
  </si>
  <si>
    <t>Lietuvos jaunių-jaunimo čempionatas</t>
  </si>
  <si>
    <t>06.05-06 *</t>
  </si>
  <si>
    <t>0 (+850)</t>
  </si>
  <si>
    <t>Piniginiai prizai geriausiems jauniams</t>
  </si>
  <si>
    <t>Piniginiai prizai geriausiems jaunimui</t>
  </si>
  <si>
    <t>Teisėjų nakvynė</t>
  </si>
  <si>
    <t xml:space="preserve">Maistpinigiai teisėjams </t>
  </si>
  <si>
    <t>Kompiuterio tvarkymas</t>
  </si>
  <si>
    <t>Popierius</t>
  </si>
  <si>
    <t xml:space="preserve">EJOF ir BAKU MTS  </t>
  </si>
  <si>
    <t>Viesbutis su maitinimu</t>
  </si>
  <si>
    <t>Maistpinigiai Alytiskiams</t>
  </si>
  <si>
    <t>Panevėžio sporto vid.</t>
  </si>
  <si>
    <t>MTS USA</t>
  </si>
  <si>
    <t>Ovsiukas</t>
  </si>
  <si>
    <t>Strazdas</t>
  </si>
  <si>
    <t>Duskinas</t>
  </si>
  <si>
    <t>Avansas Ovsiukui už auto nuoma + kura</t>
  </si>
  <si>
    <t>Nakvynė (Ina, Danas, Povilas)</t>
  </si>
  <si>
    <t>USA OC paslaugos</t>
  </si>
  <si>
    <t>Ruta</t>
  </si>
  <si>
    <t>Jon</t>
  </si>
  <si>
    <t>FINA kongresas</t>
  </si>
  <si>
    <t>PČ Kazan Diving</t>
  </si>
  <si>
    <t>PČ Kazan Swimming</t>
  </si>
  <si>
    <t>Duškinas Girstutis</t>
  </si>
  <si>
    <t>Simono Bilio pasirengimas USA</t>
  </si>
  <si>
    <r>
      <t>Pasirengimas Baku (</t>
    </r>
    <r>
      <rPr>
        <u val="single"/>
        <sz val="11"/>
        <color indexed="8"/>
        <rFont val="Calibri"/>
        <family val="2"/>
      </rPr>
      <t>+ bilietai i Baku)</t>
    </r>
  </si>
  <si>
    <t>(67 842)</t>
  </si>
  <si>
    <t>Viso II ketv.</t>
  </si>
  <si>
    <t>T.Kucinskas</t>
  </si>
  <si>
    <t xml:space="preserve">E.Vaitkaitis </t>
  </si>
  <si>
    <t>Nakvynė Kazan</t>
  </si>
  <si>
    <t>A.Girdauskiene nakvynė</t>
  </si>
  <si>
    <t>Bilietai i Kazane</t>
  </si>
  <si>
    <t>A.Girdausk.</t>
  </si>
  <si>
    <t>I.Girdausk.</t>
  </si>
  <si>
    <t>Bilietai Kazan</t>
  </si>
  <si>
    <t>Tbilisis-Kazan</t>
  </si>
  <si>
    <t>vln-Kazan (Ina, Povila, Danas)</t>
  </si>
  <si>
    <t>Baku</t>
  </si>
  <si>
    <t>Kelionė Vln-Baku-Vln.</t>
  </si>
  <si>
    <t>sw+dv</t>
  </si>
  <si>
    <t>Kisenpinigiai</t>
  </si>
  <si>
    <t>Estija už BSC (Į pajamas)</t>
  </si>
  <si>
    <t>11.</t>
  </si>
  <si>
    <t>12.</t>
  </si>
  <si>
    <t>13.</t>
  </si>
  <si>
    <t>14.</t>
  </si>
  <si>
    <t>15.</t>
  </si>
  <si>
    <t>16.</t>
  </si>
  <si>
    <t>S.Bilio ir Duskino pasirengimas</t>
  </si>
  <si>
    <t>Rutos papildai</t>
  </si>
  <si>
    <t>4275,37 (EUR)</t>
  </si>
  <si>
    <t>!!!</t>
  </si>
  <si>
    <t>Sadauskas</t>
  </si>
  <si>
    <t>Jon, Rutos, Sad. Bilietai</t>
  </si>
  <si>
    <t>Jon, Rut, Sad, nakvyne oro uoste</t>
  </si>
  <si>
    <t>Ruta Meilutytė papildomi</t>
  </si>
  <si>
    <t>Rutos bilietai (paso keitimas)</t>
  </si>
  <si>
    <t>Bilietai (Ruta, Jon, Paris)</t>
  </si>
  <si>
    <t>Vanda tepalai</t>
  </si>
  <si>
    <t>papildomai</t>
  </si>
  <si>
    <t>(17 737)</t>
  </si>
  <si>
    <t>1.2.9.</t>
  </si>
  <si>
    <t>Pasirengimas EJOF*</t>
  </si>
  <si>
    <t>III ketvirtis</t>
  </si>
  <si>
    <t>Kaunas 2015 07 9-12</t>
  </si>
  <si>
    <t xml:space="preserve">nakvynė teisėjai </t>
  </si>
  <si>
    <t>Geles</t>
  </si>
  <si>
    <t>kelionė Liubov</t>
  </si>
  <si>
    <t>Maitinimas VIP</t>
  </si>
  <si>
    <t>MaitinimasVIP - sumustiniai</t>
  </si>
  <si>
    <t>Remeliai meistrams</t>
  </si>
  <si>
    <t>Diplomai, plakatai</t>
  </si>
  <si>
    <t>Toneris</t>
  </si>
  <si>
    <t>Renginio įgarsinimas</t>
  </si>
  <si>
    <t>Kuras Aistė (EJOF aprangos)</t>
  </si>
  <si>
    <t>Kuras Mischailas</t>
  </si>
  <si>
    <t>Kuras Kamandulis</t>
  </si>
  <si>
    <t>Tentas</t>
  </si>
  <si>
    <t>Maketavimas</t>
  </si>
  <si>
    <t>Valymo paslaugos</t>
  </si>
  <si>
    <t>Maikutės teisėjams</t>
  </si>
  <si>
    <t>Plaukimo takų nuoma (Izraelis)+ Klaipėda</t>
  </si>
  <si>
    <t>Nakvynė ir maitinimas (Izraelis)</t>
  </si>
  <si>
    <t>transporto nuoma (Izraelis)</t>
  </si>
  <si>
    <t>Į Pajamas (Izraelis)</t>
  </si>
  <si>
    <t>EJOF'17 vasaros stovykla</t>
  </si>
  <si>
    <t>2015 07 13-30 d. Alytus</t>
  </si>
  <si>
    <t>Viesbutis</t>
  </si>
  <si>
    <t>Vandens parkas</t>
  </si>
  <si>
    <t>Viesinimas, protu musiai</t>
  </si>
  <si>
    <t>Baidarės</t>
  </si>
  <si>
    <t>Maikutes</t>
  </si>
  <si>
    <t>treneriu apmokejimas</t>
  </si>
  <si>
    <t>Autobuso nuoma</t>
  </si>
  <si>
    <t>Kancelerinės prekės</t>
  </si>
  <si>
    <t>Laidas</t>
  </si>
  <si>
    <t>gertuvės</t>
  </si>
  <si>
    <t>Psichologas</t>
  </si>
  <si>
    <t>Tėvų-mokyklų mokestis (Į pajamas)</t>
  </si>
  <si>
    <t>2015 m. liepos 16-31 d., rugpjūčio 3-14 d. (Elektrėnai)</t>
  </si>
  <si>
    <t>MTS skirta PC, PJMC, PT ir TV Izraelyje pasirengti</t>
  </si>
  <si>
    <t>Viesbutis 07-16-31</t>
  </si>
  <si>
    <t>Viesbutis PJMČ 1 diena</t>
  </si>
  <si>
    <t>Maistpinigiai PC</t>
  </si>
  <si>
    <t>Ina Paipeliene</t>
  </si>
  <si>
    <t>Danas Rapšys</t>
  </si>
  <si>
    <t xml:space="preserve">Simonas Bilis </t>
  </si>
  <si>
    <t>Maistpinigiai PJMC</t>
  </si>
  <si>
    <t>Paulius Andrijauskas</t>
  </si>
  <si>
    <t>Lina Katelyte</t>
  </si>
  <si>
    <t>Maistpinigiai PT</t>
  </si>
  <si>
    <t>Maistpinigiai Rezervas (Izraelis)</t>
  </si>
  <si>
    <t>Egidijus Kašėta</t>
  </si>
  <si>
    <t>Greta Gataveckaitė</t>
  </si>
  <si>
    <t>Kuras Ina</t>
  </si>
  <si>
    <t>Papildai 1</t>
  </si>
  <si>
    <t>Papildai 2</t>
  </si>
  <si>
    <t>MTS Elektrėnai (nakvynė, maistas, sp. Bazė)</t>
  </si>
  <si>
    <t>Bilietai (A.Šidlauskas, L.Katelytė, P.Andrijauskas)</t>
  </si>
  <si>
    <t>Nakvynė Singapūre</t>
  </si>
  <si>
    <t>PjmČ Singapūras</t>
  </si>
  <si>
    <t>2015 07 15-31 d. Singapūras</t>
  </si>
  <si>
    <t>P.Andrijauskas</t>
  </si>
  <si>
    <t>A.Šidlauskas</t>
  </si>
  <si>
    <t>L.Katelytė</t>
  </si>
  <si>
    <t>S.Bilis</t>
  </si>
  <si>
    <t>L.Katelyte</t>
  </si>
  <si>
    <t>D.Margevičius</t>
  </si>
  <si>
    <t>E.Kašėta</t>
  </si>
  <si>
    <t>G.Gataveckaitė</t>
  </si>
  <si>
    <t>Pasaulio čempionatas - Kazanė-vietoje</t>
  </si>
  <si>
    <t>Papildomos akreditacijos</t>
  </si>
  <si>
    <t>Papildomas bagazas pirmyn</t>
  </si>
  <si>
    <t>Papildomas bagazas atgal</t>
  </si>
  <si>
    <t>geles</t>
  </si>
  <si>
    <t>kepures, pirstines it t.t</t>
  </si>
  <si>
    <t>Palapine</t>
  </si>
  <si>
    <t>banko mokestis uz pervedimus</t>
  </si>
  <si>
    <t>telefono kortele</t>
  </si>
  <si>
    <t>Kitos (LCD, taxi ir t.t)</t>
  </si>
  <si>
    <t>Papildomas bagažas (Ovsiukas)</t>
  </si>
  <si>
    <t>Papildomas bagazas D.Barkauskas</t>
  </si>
  <si>
    <t>Pasaulio taurė Chartres (FRA)</t>
  </si>
  <si>
    <t xml:space="preserve">2015 08 </t>
  </si>
  <si>
    <t>P.Stazdas</t>
  </si>
  <si>
    <t>Rūta Meilutytė (papildomai)</t>
  </si>
  <si>
    <t>MTS Rumunijoje viesbutis</t>
  </si>
  <si>
    <t>Sudeikiai - plaukimo maratonų Grand-Prix</t>
  </si>
  <si>
    <t>2015 08 08</t>
  </si>
  <si>
    <t>Piniginis prizas 1</t>
  </si>
  <si>
    <t>Piniginis prizas 2</t>
  </si>
  <si>
    <t>Piniginis prizas 3</t>
  </si>
  <si>
    <t>Piniginis prizas 4</t>
  </si>
  <si>
    <t>Piniginis prizas 5</t>
  </si>
  <si>
    <t>Cekiu spausdinimas</t>
  </si>
  <si>
    <t>Pledai</t>
  </si>
  <si>
    <t>Remimas:</t>
  </si>
  <si>
    <t>Peiko</t>
  </si>
  <si>
    <t>TV Izraelyje</t>
  </si>
  <si>
    <t>2015 08 05-17 d.</t>
  </si>
  <si>
    <t>D.Rapšytė</t>
  </si>
  <si>
    <t>Pajamos IV ketvirtyje (D.Rapšytė)</t>
  </si>
  <si>
    <t>Bilietai  (E.Kašėta, D.Rapšytė, G.Gataveckaitė)</t>
  </si>
  <si>
    <t xml:space="preserve">Automobilio nuoma </t>
  </si>
  <si>
    <t>Bilieto keitimas</t>
  </si>
  <si>
    <t>Singapūro pasirengimo planas (* + Izraelio pasirengimas, + PC+ PT)</t>
  </si>
  <si>
    <t>Kuras</t>
  </si>
  <si>
    <t>Kino teatras</t>
  </si>
  <si>
    <t>Rytis Sabas</t>
  </si>
  <si>
    <t>Ibis (teiseja)</t>
  </si>
  <si>
    <t>Paskutinis mokėjimas už nakvynę</t>
  </si>
  <si>
    <t>Nakvynė likutis</t>
  </si>
  <si>
    <t>R.Dvariskytes bilietas</t>
  </si>
  <si>
    <t>Akreditacijos siuntimas R.Dvariskytei</t>
  </si>
  <si>
    <t>T.Duskinas bilieto kompensacija</t>
  </si>
  <si>
    <t>M.Sadausko bilieto kompensacija</t>
  </si>
  <si>
    <t>Mitybos planas</t>
  </si>
  <si>
    <t>Neplanuota</t>
  </si>
  <si>
    <t>(45 643)</t>
  </si>
  <si>
    <t>Varžybų, seminarų dalyvio mokestis, mokestis už normatyvų nevykdymą ir neatvykimą į startą, subsidijos, mokestis už stovyklas</t>
  </si>
  <si>
    <t>Antras mokėjimas</t>
  </si>
  <si>
    <t>Paskutiniai bilietai (S.Bilis, A.Bartkus ir kt.</t>
  </si>
  <si>
    <t>(72 934)</t>
  </si>
  <si>
    <t>TV Izraelis</t>
  </si>
  <si>
    <t xml:space="preserve">2015 08 05-17 d. </t>
  </si>
  <si>
    <t>Nakvynė ir maitinimas</t>
  </si>
  <si>
    <t>D.Mancevičiaus seminaras</t>
  </si>
  <si>
    <t>2015 10 03 d.</t>
  </si>
  <si>
    <t>Honoraras</t>
  </si>
  <si>
    <t>Bilietai Mancevic</t>
  </si>
  <si>
    <t>Salės nuoma, pietus, kava, nakvyne</t>
  </si>
  <si>
    <t>Printaas</t>
  </si>
  <si>
    <t>Aistė kuras</t>
  </si>
  <si>
    <t>Pajamos</t>
  </si>
  <si>
    <t>FINA teisėjų mokykla</t>
  </si>
  <si>
    <t>2015 10 13-14 d.</t>
  </si>
  <si>
    <t>Transportas</t>
  </si>
  <si>
    <t xml:space="preserve">Spausdinimas </t>
  </si>
  <si>
    <t>Baseinas</t>
  </si>
  <si>
    <t>Lektorių apgyvendinimas</t>
  </si>
  <si>
    <t>Salė ir multimedia</t>
  </si>
  <si>
    <t>Svečių maitinimas ir apgyvendinimas</t>
  </si>
  <si>
    <t>Kuras S. Binevičius</t>
  </si>
  <si>
    <t>Kuras E. Vaitkaitis</t>
  </si>
  <si>
    <t>Kuras P. Strazdas</t>
  </si>
  <si>
    <t>Kuras G. Bartkus</t>
  </si>
  <si>
    <t>Kuras A. Radvilavičiūtė</t>
  </si>
  <si>
    <t>Popierius anketoms ir egzaminams</t>
  </si>
  <si>
    <t>Apgyvendinimas IBIS</t>
  </si>
  <si>
    <t>TV Leeder (EJOF'17)</t>
  </si>
  <si>
    <t>Nakvynė, maitinimas</t>
  </si>
  <si>
    <t xml:space="preserve">Autobuso nuoma </t>
  </si>
  <si>
    <t>MTS Ina (Kaunas)</t>
  </si>
  <si>
    <t>2015 10 12-17 d. Kaunas</t>
  </si>
  <si>
    <t>Margevicius</t>
  </si>
  <si>
    <t xml:space="preserve">Strazdas </t>
  </si>
  <si>
    <t>Viešbutis</t>
  </si>
  <si>
    <t>Papildai A.Sidlauskas</t>
  </si>
  <si>
    <t>Maistpinigiai Ina Paipeliene</t>
  </si>
  <si>
    <t>Maistpinigiai Danas Rapšys</t>
  </si>
  <si>
    <t>Maistpinigiai A.Šidlauskas</t>
  </si>
  <si>
    <t>Maistpinigiai Deividas Margevičius</t>
  </si>
  <si>
    <t>MTS Ina (Siera Nevada)</t>
  </si>
  <si>
    <t>2015 10  9-10 d.</t>
  </si>
  <si>
    <t>2015 10 22-11-11 d. Siera Nevada</t>
  </si>
  <si>
    <t>Nakvyne, baseinas, maistas</t>
  </si>
  <si>
    <t>Kraujo tyrimai, Urea</t>
  </si>
  <si>
    <t>Maistpnigiai Ina Paipeliene</t>
  </si>
  <si>
    <t>Maistpnigiai Andrius Šidlauskas</t>
  </si>
  <si>
    <t>D.Rapšio gydymas</t>
  </si>
  <si>
    <t>2015 10 19-21 d. Hamburgas (GER)</t>
  </si>
  <si>
    <t>Gydytojas</t>
  </si>
  <si>
    <t xml:space="preserve">Viesbutis </t>
  </si>
  <si>
    <t>Maistpninigiai I.Paipeliene</t>
  </si>
  <si>
    <t>Maistpninigiai D.Rapšys</t>
  </si>
  <si>
    <t>MTS EJOF'17 Ruduo</t>
  </si>
  <si>
    <t>2015 10 23-31 Elektrėnai</t>
  </si>
  <si>
    <t>Nakvynės, maitinimo ir baseino paslaugos</t>
  </si>
  <si>
    <t>Kuras Saulius Binevičius</t>
  </si>
  <si>
    <t>T.Lagunavičius</t>
  </si>
  <si>
    <t>Maistpinigiai treneriams</t>
  </si>
  <si>
    <t>Į Pajamas</t>
  </si>
  <si>
    <t>Nordic čempionatas</t>
  </si>
  <si>
    <t>2015 12 10-13 d.</t>
  </si>
  <si>
    <t xml:space="preserve">Nakvyne,maistas (pirmas mokėjimas) </t>
  </si>
  <si>
    <t>Lteam aprangos (V.Abalikšta)</t>
  </si>
  <si>
    <t>Nakvynė, maistas (antras mokėjimas)</t>
  </si>
  <si>
    <t xml:space="preserve">Oro uostas - visbutis 1 grupė </t>
  </si>
  <si>
    <t xml:space="preserve">oro uostas - viesbutis 2 grupė </t>
  </si>
  <si>
    <t>Viesbutis (nakvyne, maitinimas ir kt.)</t>
  </si>
  <si>
    <t>Lektuvo bilietai (pirmyn)</t>
  </si>
  <si>
    <t>Lektuvo bilietai (atgal).</t>
  </si>
  <si>
    <t>Viesbucio priemoka (+ 1 d.)</t>
  </si>
  <si>
    <t>M.Sadauskas UK-Tel Aviv</t>
  </si>
  <si>
    <t>Strazdo bilietas</t>
  </si>
  <si>
    <t>2016 m. mokejimas</t>
  </si>
  <si>
    <t>2015 11 30- 12 07 Netanya (ISR)</t>
  </si>
  <si>
    <t>Veteranų čempionatas</t>
  </si>
  <si>
    <t>2015 11 27-28 d. Kaunas</t>
  </si>
  <si>
    <t>Lenteles "TOP 10"</t>
  </si>
  <si>
    <t>Medaliai papildomi</t>
  </si>
  <si>
    <t>Įgarsinimas</t>
  </si>
  <si>
    <t xml:space="preserve">Teisėjai </t>
  </si>
  <si>
    <t>Kuras Aistė</t>
  </si>
  <si>
    <t>Pajamos (dalyvio mokestis)</t>
  </si>
  <si>
    <t>LPF Taurė</t>
  </si>
  <si>
    <t>2015 10 11-13 d. Anykščiai</t>
  </si>
  <si>
    <t>Teisėjai</t>
  </si>
  <si>
    <t>Piniginiai prizai</t>
  </si>
  <si>
    <t>baseino nuoma</t>
  </si>
  <si>
    <t>Nakvynė bendrabutis (Doviakovskis)</t>
  </si>
  <si>
    <t>Medaliai estafečių</t>
  </si>
  <si>
    <t>Medaliai užsieniečiams</t>
  </si>
  <si>
    <t>Lipdukai medaliams</t>
  </si>
  <si>
    <t xml:space="preserve">Toneris </t>
  </si>
  <si>
    <t>Kuras Binevičius</t>
  </si>
  <si>
    <t>Lietuvos plaukimo čempionatas 25 m baseine</t>
  </si>
  <si>
    <t>2015 12 17-19 d. Anykščiai</t>
  </si>
  <si>
    <t>TV Amsterdam Open</t>
  </si>
  <si>
    <t>Titenis</t>
  </si>
  <si>
    <t>Nakvynė ir maistas</t>
  </si>
  <si>
    <t>2015 12 17-19 d. Amsterdam</t>
  </si>
  <si>
    <t>Startų-Posūkių testavimas</t>
  </si>
  <si>
    <t>2016 01 04-06 d. Eindhoven (NED)</t>
  </si>
  <si>
    <t>Bilietai</t>
  </si>
  <si>
    <t>Nakvyne su pusryčiais</t>
  </si>
  <si>
    <t>Testavimas 50 %</t>
  </si>
  <si>
    <t>Workshop 50%</t>
  </si>
  <si>
    <t>Kitas mokėjimas 2016 m. biudžete</t>
  </si>
  <si>
    <t>Margevičius</t>
  </si>
  <si>
    <t xml:space="preserve">Emilis </t>
  </si>
  <si>
    <t>Kuras Ilona</t>
  </si>
  <si>
    <t>UK honoraras</t>
  </si>
  <si>
    <t>Nakvynė viesbutyje</t>
  </si>
  <si>
    <t>Nakvynė visšbutyje</t>
  </si>
  <si>
    <t>Mokymo plaukti konferencija LR Seime</t>
  </si>
  <si>
    <t>2015 11 27 d. Vilnius</t>
  </si>
  <si>
    <t>Bilietai NOR (390 Eur - kredit)</t>
  </si>
  <si>
    <t>MTS Kaunas (Ina)</t>
  </si>
  <si>
    <t>2015 11 18-21 d. ir 23-25 d.</t>
  </si>
  <si>
    <t>Nakvynė (1)</t>
  </si>
  <si>
    <t>Maistpinigiai D.Rapšys</t>
  </si>
  <si>
    <t>Maistpinigiai P.Strazdas</t>
  </si>
  <si>
    <t>Maistpinigiai D.Margevičius</t>
  </si>
  <si>
    <t>2015 12 28-30 d. Kaunas</t>
  </si>
  <si>
    <t>Maistpinigiai (D.Rapšys, A.Šidlauskas, D.Margevičius, P.Strazdas)</t>
  </si>
  <si>
    <t>Maistpinigiai (I.Paipelienė)</t>
  </si>
  <si>
    <t>T.Lagunavičiaus paskaitos</t>
  </si>
  <si>
    <t>2015 12 11-14 d. Ispanija</t>
  </si>
  <si>
    <t>D.Rapšys</t>
  </si>
  <si>
    <t xml:space="preserve">Nakvynė </t>
  </si>
  <si>
    <t>Bilieto grazinimas uz Bergeną</t>
  </si>
  <si>
    <t>G.Sokolovo seminras + testavimas</t>
  </si>
  <si>
    <t>2015 11 24-25 d. Kaunas</t>
  </si>
  <si>
    <t>Dalomoji medziaga</t>
  </si>
  <si>
    <t>Pietūs ir sale</t>
  </si>
  <si>
    <t>II-III ketv.</t>
  </si>
  <si>
    <t>Pagalba M.Sadauskui (VK sprendimas)</t>
  </si>
  <si>
    <t>Mokėjimas už nuomą ir patarnavimus</t>
  </si>
  <si>
    <t>Lietuvos plaukimo federacijos 2015 m. biudžeto      IV ketvirčio ataskaita</t>
  </si>
  <si>
    <t xml:space="preserve">Viso </t>
  </si>
  <si>
    <t>EUR-ais</t>
  </si>
  <si>
    <t>Suma</t>
  </si>
  <si>
    <t>Planuojamos Rūtos Meilutytės išlaidos 2015 m. I -IV ketvirtis</t>
  </si>
  <si>
    <t>(16 603)</t>
  </si>
  <si>
    <t>(165 591)</t>
  </si>
  <si>
    <t>(97 080)</t>
  </si>
  <si>
    <t>PJČ Singapūras</t>
  </si>
  <si>
    <t>Paskutiniai atsiskaitymai P.Andrijauskui</t>
  </si>
  <si>
    <t>VIP bilietai</t>
  </si>
  <si>
    <t>Apdovanojimo zenklu rėminimas</t>
  </si>
  <si>
    <t>Testavimas ir seminaras</t>
  </si>
  <si>
    <t>TV Antverpenas</t>
  </si>
  <si>
    <t>2016 sausis</t>
  </si>
  <si>
    <t>(80 174)</t>
  </si>
  <si>
    <t>(267 925)</t>
  </si>
  <si>
    <t>5 žmonių DU ir su tuo susiję mokesčiai</t>
  </si>
  <si>
    <t>IV ketvirtis</t>
  </si>
  <si>
    <t>Spaudos darbai</t>
  </si>
  <si>
    <t>Kompiuterių atnaujinimas</t>
  </si>
  <si>
    <t>Pažymėjimai meistrams</t>
  </si>
  <si>
    <t>Nakvynė (Rakitinas IBIS)</t>
  </si>
  <si>
    <t>Bilietai UK (450 Eur - kredit)</t>
  </si>
  <si>
    <t>Viešinimas (iš mokymo plaukti)</t>
  </si>
  <si>
    <t>Plaukimas atvirame vandenyje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</si>
</sst>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_-* #,##0\ [$Lt-427]_-;\-* #,##0\ [$Lt-427]_-;_-* &quot;-&quot;??\ [$Lt-427]_-;_-@_-"/>
    <numFmt numFmtId="173" formatCode="_-[$£-809]* #,##0.00_-;\-[$£-809]* #,##0.00_-;_-[$£-809]* &quot;-&quot;??_-;_-@_-"/>
    <numFmt numFmtId="174" formatCode="_-[$£-809]* #,##0_-;\-[$£-809]* #,##0_-;_-[$£-809]* &quot;-&quot;??_-;_-@_-"/>
    <numFmt numFmtId="175" formatCode="_-[$£-809]* #.;\-[$£-809]* #.;_-[$£-809]* &quot;-&quot;??_-;_-@_ⴆ"/>
    <numFmt numFmtId="176" formatCode="#,##0.0"/>
    <numFmt numFmtId="177" formatCode="#.##0.0"/>
    <numFmt numFmtId="178" formatCode="#.##0."/>
    <numFmt numFmtId="179" formatCode="#.##0"/>
    <numFmt numFmtId="180" formatCode="#.##"/>
    <numFmt numFmtId="181" formatCode="0.0"/>
    <numFmt numFmtId="182" formatCode="0.000000"/>
    <numFmt numFmtId="183" formatCode="0.00000"/>
    <numFmt numFmtId="184" formatCode="0.0000"/>
    <numFmt numFmtId="185" formatCode="0.000"/>
    <numFmt numFmtId="186" formatCode="#.###"/>
    <numFmt numFmtId="187" formatCode="#.####"/>
    <numFmt numFmtId="188" formatCode="#.#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.##0.00"/>
    <numFmt numFmtId="194" formatCode="#,##0.00000"/>
    <numFmt numFmtId="195" formatCode="#,##0.0000"/>
    <numFmt numFmtId="196" formatCode="#,##0.000"/>
    <numFmt numFmtId="197" formatCode="#,##0.0\ &quot;Lt&quot;;[Red]\-#,##0.0\ &quot;Lt&quot;"/>
    <numFmt numFmtId="198" formatCode="#,##0.0,%;[Red]\-#,##0.0,%"/>
    <numFmt numFmtId="199" formatCode="#,##0.00,%;[Red]\-#,##0.00,%"/>
    <numFmt numFmtId="200" formatCode="#,##0.000,%;[Red]\-#,##0.000,%"/>
    <numFmt numFmtId="201" formatCode="0.0%"/>
    <numFmt numFmtId="202" formatCode="_-* #,##0.00\ [$Lt-427]_-;\-* #,##0.00\ [$Lt-427]_-;_-* &quot;-&quot;??\ [$Lt-427]_-;_-@_-"/>
    <numFmt numFmtId="203" formatCode="_-* #,##0.0\ [$Lt-427]_-;\-* #,##0.0\ [$Lt-427]_-;_-* &quot;-&quot;??\ [$Lt-427]_-;_-@_-"/>
    <numFmt numFmtId="204" formatCode="_-[$€-2]\ * #,##0.00_-;\-[$€-2]\ * #,##0.00_-;_-[$€-2]\ * &quot;-&quot;??_-;_-@_-"/>
    <numFmt numFmtId="205" formatCode="_-[$€-2]\ * #,##0.0_-;\-[$€-2]\ * #,##0.0_-;_-[$€-2]\ * &quot;-&quot;??_-;_-@_-"/>
    <numFmt numFmtId="206" formatCode="_-[$€-2]\ * #,##0_-;\-[$€-2]\ * #,##0_-;_-[$€-2]\ * &quot;-&quot;??_-;_-@_-"/>
    <numFmt numFmtId="207" formatCode="_ [$¥-804]* #,##0.00_ ;_ [$¥-804]* \-#,##0.00_ ;_ [$¥-804]* &quot;-&quot;??_ ;_ @_ "/>
    <numFmt numFmtId="208" formatCode="_-[$$-409]* #,##0.00_ ;_-[$$-409]* \-#,##0.00\ ;_-[$$-409]* &quot;-&quot;??_ ;_-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57"/>
      <name val="Calibri"/>
      <family val="2"/>
    </font>
    <font>
      <sz val="10"/>
      <color indexed="63"/>
      <name val="Arial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Tahoma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Tahoma"/>
      <family val="2"/>
    </font>
    <font>
      <b/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03"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172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172" fontId="0" fillId="33" borderId="10" xfId="0" applyNumberFormat="1" applyFill="1" applyBorder="1" applyAlignment="1">
      <alignment/>
    </xf>
    <xf numFmtId="172" fontId="0" fillId="0" borderId="0" xfId="0" applyNumberFormat="1" applyAlignment="1">
      <alignment/>
    </xf>
    <xf numFmtId="0" fontId="0" fillId="34" borderId="0" xfId="0" applyFill="1" applyAlignment="1">
      <alignment/>
    </xf>
    <xf numFmtId="172" fontId="0" fillId="34" borderId="0" xfId="0" applyNumberFormat="1" applyFill="1" applyAlignment="1">
      <alignment/>
    </xf>
    <xf numFmtId="172" fontId="0" fillId="34" borderId="10" xfId="0" applyNumberFormat="1" applyFill="1" applyBorder="1" applyAlignment="1">
      <alignment/>
    </xf>
    <xf numFmtId="0" fontId="5" fillId="34" borderId="0" xfId="0" applyFont="1" applyFill="1" applyAlignment="1">
      <alignment horizontal="right"/>
    </xf>
    <xf numFmtId="172" fontId="5" fillId="34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35" borderId="11" xfId="0" applyFill="1" applyBorder="1" applyAlignment="1">
      <alignment/>
    </xf>
    <xf numFmtId="0" fontId="0" fillId="0" borderId="12" xfId="0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/>
    </xf>
    <xf numFmtId="0" fontId="0" fillId="36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73" fontId="0" fillId="35" borderId="0" xfId="0" applyNumberFormat="1" applyFill="1" applyAlignment="1">
      <alignment/>
    </xf>
    <xf numFmtId="173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4" fontId="0" fillId="35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35" borderId="0" xfId="0" applyFill="1" applyAlignment="1" quotePrefix="1">
      <alignment/>
    </xf>
    <xf numFmtId="0" fontId="0" fillId="0" borderId="0" xfId="0" applyAlignment="1" quotePrefix="1">
      <alignment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3" fontId="0" fillId="0" borderId="11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5" fillId="35" borderId="17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35" borderId="17" xfId="0" applyFill="1" applyBorder="1" applyAlignment="1">
      <alignment/>
    </xf>
    <xf numFmtId="0" fontId="0" fillId="0" borderId="12" xfId="0" applyBorder="1" applyAlignment="1">
      <alignment/>
    </xf>
    <xf numFmtId="0" fontId="5" fillId="35" borderId="11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0" borderId="0" xfId="0" applyFont="1" applyAlignment="1">
      <alignment/>
    </xf>
    <xf numFmtId="0" fontId="10" fillId="0" borderId="11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35" borderId="0" xfId="0" applyFont="1" applyFill="1" applyAlignment="1">
      <alignment/>
    </xf>
    <xf numFmtId="3" fontId="5" fillId="35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0" fillId="0" borderId="17" xfId="0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6" fillId="0" borderId="0" xfId="0" applyFont="1" applyAlignment="1">
      <alignment/>
    </xf>
    <xf numFmtId="3" fontId="11" fillId="0" borderId="0" xfId="0" applyNumberFormat="1" applyFont="1" applyAlignment="1">
      <alignment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center" vertical="top"/>
    </xf>
    <xf numFmtId="0" fontId="0" fillId="0" borderId="12" xfId="0" applyFont="1" applyFill="1" applyBorder="1" applyAlignment="1">
      <alignment horizontal="left" vertical="center" wrapText="1"/>
    </xf>
    <xf numFmtId="3" fontId="0" fillId="0" borderId="18" xfId="0" applyNumberForma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21" xfId="0" applyNumberFormat="1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22" xfId="0" applyNumberFormat="1" applyBorder="1" applyAlignment="1">
      <alignment/>
    </xf>
    <xf numFmtId="0" fontId="0" fillId="0" borderId="22" xfId="0" applyBorder="1" applyAlignment="1" quotePrefix="1">
      <alignment/>
    </xf>
    <xf numFmtId="3" fontId="0" fillId="37" borderId="22" xfId="0" applyNumberFormat="1" applyFill="1" applyBorder="1" applyAlignment="1">
      <alignment/>
    </xf>
    <xf numFmtId="3" fontId="0" fillId="0" borderId="22" xfId="0" applyNumberFormat="1" applyBorder="1" applyAlignment="1" quotePrefix="1">
      <alignment horizontal="center"/>
    </xf>
    <xf numFmtId="3" fontId="0" fillId="0" borderId="22" xfId="0" applyNumberFormat="1" applyBorder="1" applyAlignment="1" quotePrefix="1">
      <alignment horizontal="right"/>
    </xf>
    <xf numFmtId="3" fontId="0" fillId="37" borderId="22" xfId="0" applyNumberFormat="1" applyFill="1" applyBorder="1" applyAlignment="1">
      <alignment horizontal="right" vertical="top"/>
    </xf>
    <xf numFmtId="3" fontId="0" fillId="0" borderId="15" xfId="0" applyNumberFormat="1" applyBorder="1" applyAlignment="1">
      <alignment/>
    </xf>
    <xf numFmtId="0" fontId="5" fillId="35" borderId="18" xfId="0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3" fontId="0" fillId="0" borderId="22" xfId="0" applyNumberFormat="1" applyFill="1" applyBorder="1" applyAlignment="1">
      <alignment/>
    </xf>
    <xf numFmtId="0" fontId="0" fillId="0" borderId="22" xfId="0" applyFill="1" applyBorder="1" applyAlignment="1" quotePrefix="1">
      <alignment/>
    </xf>
    <xf numFmtId="3" fontId="0" fillId="0" borderId="22" xfId="0" applyNumberFormat="1" applyFill="1" applyBorder="1" applyAlignment="1" quotePrefix="1">
      <alignment/>
    </xf>
    <xf numFmtId="3" fontId="0" fillId="0" borderId="22" xfId="0" applyNumberFormat="1" applyFill="1" applyBorder="1" applyAlignment="1">
      <alignment vertical="top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wrapText="1"/>
    </xf>
    <xf numFmtId="0" fontId="5" fillId="35" borderId="11" xfId="0" applyFont="1" applyFill="1" applyBorder="1" applyAlignment="1">
      <alignment wrapText="1"/>
    </xf>
    <xf numFmtId="0" fontId="13" fillId="0" borderId="22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23" xfId="0" applyFont="1" applyBorder="1" applyAlignment="1" applyProtection="1">
      <alignment vertical="center" wrapText="1"/>
      <protection locked="0"/>
    </xf>
    <xf numFmtId="0" fontId="13" fillId="0" borderId="24" xfId="0" applyFont="1" applyBorder="1" applyAlignment="1" applyProtection="1">
      <alignment vertical="center" wrapText="1"/>
      <protection locked="0"/>
    </xf>
    <xf numFmtId="0" fontId="13" fillId="0" borderId="25" xfId="0" applyFont="1" applyBorder="1" applyAlignment="1" applyProtection="1">
      <alignment vertical="center" wrapText="1"/>
      <protection locked="0"/>
    </xf>
    <xf numFmtId="0" fontId="13" fillId="0" borderId="26" xfId="0" applyFont="1" applyBorder="1" applyAlignment="1" applyProtection="1">
      <alignment vertical="center" wrapText="1"/>
      <protection locked="0"/>
    </xf>
    <xf numFmtId="2" fontId="13" fillId="0" borderId="27" xfId="0" applyNumberFormat="1" applyFont="1" applyBorder="1" applyAlignment="1" applyProtection="1">
      <alignment horizontal="center"/>
      <protection hidden="1"/>
    </xf>
    <xf numFmtId="0" fontId="0" fillId="0" borderId="27" xfId="0" applyBorder="1" applyAlignment="1">
      <alignment/>
    </xf>
    <xf numFmtId="0" fontId="3" fillId="36" borderId="11" xfId="0" applyFont="1" applyFill="1" applyBorder="1" applyAlignment="1">
      <alignment horizontal="left" wrapText="1"/>
    </xf>
    <xf numFmtId="0" fontId="13" fillId="0" borderId="11" xfId="0" applyFont="1" applyBorder="1" applyAlignment="1" applyProtection="1">
      <alignment vertical="center" wrapText="1"/>
      <protection locked="0"/>
    </xf>
    <xf numFmtId="0" fontId="13" fillId="0" borderId="11" xfId="0" applyFont="1" applyBorder="1" applyAlignment="1" applyProtection="1">
      <alignment/>
      <protection locked="0"/>
    </xf>
    <xf numFmtId="0" fontId="13" fillId="0" borderId="11" xfId="0" applyFont="1" applyBorder="1" applyAlignment="1" applyProtection="1">
      <alignment vertical="center"/>
      <protection locked="0"/>
    </xf>
    <xf numFmtId="204" fontId="3" fillId="36" borderId="11" xfId="0" applyNumberFormat="1" applyFont="1" applyFill="1" applyBorder="1" applyAlignment="1">
      <alignment horizontal="right"/>
    </xf>
    <xf numFmtId="204" fontId="0" fillId="0" borderId="27" xfId="0" applyNumberFormat="1" applyFont="1" applyBorder="1" applyAlignment="1">
      <alignment/>
    </xf>
    <xf numFmtId="0" fontId="13" fillId="0" borderId="15" xfId="0" applyFont="1" applyBorder="1" applyAlignment="1" applyProtection="1">
      <alignment vertical="center" wrapText="1"/>
      <protection locked="0"/>
    </xf>
    <xf numFmtId="204" fontId="3" fillId="36" borderId="13" xfId="0" applyNumberFormat="1" applyFont="1" applyFill="1" applyBorder="1" applyAlignment="1">
      <alignment horizontal="right"/>
    </xf>
    <xf numFmtId="204" fontId="0" fillId="0" borderId="11" xfId="0" applyNumberFormat="1" applyFont="1" applyBorder="1" applyAlignment="1">
      <alignment vertical="top"/>
    </xf>
    <xf numFmtId="204" fontId="13" fillId="0" borderId="28" xfId="0" applyNumberFormat="1" applyFont="1" applyBorder="1" applyAlignment="1" applyProtection="1">
      <alignment horizontal="center"/>
      <protection hidden="1"/>
    </xf>
    <xf numFmtId="204" fontId="13" fillId="0" borderId="11" xfId="0" applyNumberFormat="1" applyFont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204" fontId="0" fillId="0" borderId="12" xfId="0" applyNumberFormat="1" applyFont="1" applyBorder="1" applyAlignment="1">
      <alignment/>
    </xf>
    <xf numFmtId="204" fontId="0" fillId="0" borderId="11" xfId="0" applyNumberFormat="1" applyFont="1" applyBorder="1" applyAlignment="1">
      <alignment/>
    </xf>
    <xf numFmtId="204" fontId="0" fillId="0" borderId="13" xfId="0" applyNumberFormat="1" applyFont="1" applyBorder="1" applyAlignment="1">
      <alignment/>
    </xf>
    <xf numFmtId="204" fontId="0" fillId="0" borderId="17" xfId="0" applyNumberFormat="1" applyFont="1" applyBorder="1" applyAlignment="1">
      <alignment vertical="top"/>
    </xf>
    <xf numFmtId="0" fontId="0" fillId="0" borderId="1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204" fontId="0" fillId="0" borderId="29" xfId="0" applyNumberFormat="1" applyFont="1" applyBorder="1" applyAlignment="1">
      <alignment horizontal="center" vertical="top"/>
    </xf>
    <xf numFmtId="0" fontId="0" fillId="0" borderId="28" xfId="0" applyFont="1" applyBorder="1" applyAlignment="1">
      <alignment vertical="top" wrapText="1"/>
    </xf>
    <xf numFmtId="0" fontId="3" fillId="36" borderId="28" xfId="0" applyFont="1" applyFill="1" applyBorder="1" applyAlignment="1">
      <alignment horizontal="left" wrapText="1"/>
    </xf>
    <xf numFmtId="204" fontId="3" fillId="36" borderId="28" xfId="0" applyNumberFormat="1" applyFont="1" applyFill="1" applyBorder="1" applyAlignment="1">
      <alignment horizontal="right"/>
    </xf>
    <xf numFmtId="0" fontId="0" fillId="0" borderId="30" xfId="0" applyBorder="1" applyAlignment="1">
      <alignment/>
    </xf>
    <xf numFmtId="204" fontId="3" fillId="0" borderId="11" xfId="0" applyNumberFormat="1" applyFont="1" applyFill="1" applyBorder="1" applyAlignment="1">
      <alignment horizontal="right"/>
    </xf>
    <xf numFmtId="204" fontId="0" fillId="0" borderId="29" xfId="0" applyNumberFormat="1" applyFont="1" applyBorder="1" applyAlignment="1">
      <alignment vertical="top"/>
    </xf>
    <xf numFmtId="204" fontId="0" fillId="0" borderId="0" xfId="0" applyNumberFormat="1" applyAlignment="1">
      <alignment/>
    </xf>
    <xf numFmtId="204" fontId="0" fillId="0" borderId="13" xfId="0" applyNumberFormat="1" applyFont="1" applyBorder="1" applyAlignment="1">
      <alignment vertical="top"/>
    </xf>
    <xf numFmtId="3" fontId="0" fillId="0" borderId="15" xfId="0" applyNumberFormat="1" applyFill="1" applyBorder="1" applyAlignment="1">
      <alignment/>
    </xf>
    <xf numFmtId="0" fontId="0" fillId="35" borderId="11" xfId="0" applyFill="1" applyBorder="1" applyAlignment="1">
      <alignment horizontal="right"/>
    </xf>
    <xf numFmtId="0" fontId="0" fillId="38" borderId="11" xfId="0" applyFill="1" applyBorder="1" applyAlignment="1">
      <alignment/>
    </xf>
    <xf numFmtId="0" fontId="0" fillId="39" borderId="0" xfId="0" applyFill="1" applyBorder="1" applyAlignment="1">
      <alignment/>
    </xf>
    <xf numFmtId="3" fontId="0" fillId="40" borderId="12" xfId="0" applyNumberFormat="1" applyFill="1" applyBorder="1" applyAlignment="1">
      <alignment/>
    </xf>
    <xf numFmtId="3" fontId="0" fillId="40" borderId="11" xfId="0" applyNumberFormat="1" applyFill="1" applyBorder="1" applyAlignment="1">
      <alignment/>
    </xf>
    <xf numFmtId="0" fontId="0" fillId="39" borderId="31" xfId="0" applyFill="1" applyBorder="1" applyAlignment="1">
      <alignment/>
    </xf>
    <xf numFmtId="0" fontId="0" fillId="39" borderId="11" xfId="0" applyFill="1" applyBorder="1" applyAlignment="1">
      <alignment/>
    </xf>
    <xf numFmtId="0" fontId="0" fillId="35" borderId="10" xfId="0" applyFill="1" applyBorder="1" applyAlignment="1">
      <alignment/>
    </xf>
    <xf numFmtId="174" fontId="5" fillId="40" borderId="11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35" borderId="11" xfId="0" applyNumberFormat="1" applyFill="1" applyBorder="1" applyAlignment="1">
      <alignment/>
    </xf>
    <xf numFmtId="206" fontId="5" fillId="35" borderId="11" xfId="0" applyNumberFormat="1" applyFont="1" applyFill="1" applyBorder="1" applyAlignment="1">
      <alignment/>
    </xf>
    <xf numFmtId="206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5" fillId="35" borderId="34" xfId="0" applyFont="1" applyFill="1" applyBorder="1" applyAlignment="1">
      <alignment horizontal="center"/>
    </xf>
    <xf numFmtId="0" fontId="5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 horizontal="center"/>
    </xf>
    <xf numFmtId="0" fontId="0" fillId="41" borderId="38" xfId="0" applyFill="1" applyBorder="1" applyAlignment="1">
      <alignment/>
    </xf>
    <xf numFmtId="0" fontId="5" fillId="35" borderId="39" xfId="0" applyFont="1" applyFill="1" applyBorder="1" applyAlignment="1">
      <alignment horizontal="center"/>
    </xf>
    <xf numFmtId="0" fontId="0" fillId="41" borderId="40" xfId="0" applyFill="1" applyBorder="1" applyAlignment="1">
      <alignment horizontal="center"/>
    </xf>
    <xf numFmtId="0" fontId="0" fillId="0" borderId="39" xfId="0" applyBorder="1" applyAlignment="1">
      <alignment/>
    </xf>
    <xf numFmtId="3" fontId="0" fillId="0" borderId="40" xfId="0" applyNumberFormat="1" applyBorder="1" applyAlignment="1">
      <alignment horizontal="right"/>
    </xf>
    <xf numFmtId="0" fontId="0" fillId="0" borderId="41" xfId="0" applyBorder="1" applyAlignment="1">
      <alignment/>
    </xf>
    <xf numFmtId="3" fontId="0" fillId="0" borderId="40" xfId="0" applyNumberFormat="1" applyBorder="1" applyAlignment="1" quotePrefix="1">
      <alignment horizontal="right"/>
    </xf>
    <xf numFmtId="0" fontId="0" fillId="0" borderId="41" xfId="0" applyBorder="1" applyAlignment="1">
      <alignment horizontal="center" vertical="top"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5" fillId="35" borderId="43" xfId="0" applyFont="1" applyFill="1" applyBorder="1" applyAlignment="1">
      <alignment horizontal="right"/>
    </xf>
    <xf numFmtId="206" fontId="14" fillId="0" borderId="44" xfId="0" applyNumberFormat="1" applyFont="1" applyBorder="1" applyAlignment="1">
      <alignment/>
    </xf>
    <xf numFmtId="0" fontId="5" fillId="35" borderId="45" xfId="0" applyFont="1" applyFill="1" applyBorder="1" applyAlignment="1">
      <alignment/>
    </xf>
    <xf numFmtId="3" fontId="0" fillId="0" borderId="40" xfId="0" applyNumberFormat="1" applyBorder="1" applyAlignment="1">
      <alignment/>
    </xf>
    <xf numFmtId="3" fontId="0" fillId="0" borderId="40" xfId="0" applyNumberFormat="1" applyBorder="1" applyAlignment="1">
      <alignment vertical="top"/>
    </xf>
    <xf numFmtId="3" fontId="0" fillId="0" borderId="40" xfId="0" applyNumberFormat="1" applyFill="1" applyBorder="1" applyAlignment="1">
      <alignment/>
    </xf>
    <xf numFmtId="3" fontId="5" fillId="35" borderId="43" xfId="0" applyNumberFormat="1" applyFont="1" applyFill="1" applyBorder="1" applyAlignment="1">
      <alignment horizontal="right"/>
    </xf>
    <xf numFmtId="3" fontId="5" fillId="35" borderId="19" xfId="0" applyNumberFormat="1" applyFont="1" applyFill="1" applyBorder="1" applyAlignment="1">
      <alignment horizontal="right"/>
    </xf>
    <xf numFmtId="0" fontId="5" fillId="35" borderId="34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1" xfId="0" applyBorder="1" applyAlignment="1">
      <alignment horizontal="left"/>
    </xf>
    <xf numFmtId="3" fontId="0" fillId="0" borderId="40" xfId="0" applyNumberFormat="1" applyBorder="1" applyAlignment="1" quotePrefix="1">
      <alignment/>
    </xf>
    <xf numFmtId="0" fontId="0" fillId="0" borderId="46" xfId="0" applyFont="1" applyFill="1" applyBorder="1" applyAlignment="1">
      <alignment/>
    </xf>
    <xf numFmtId="0" fontId="0" fillId="0" borderId="40" xfId="0" applyBorder="1" applyAlignment="1" quotePrefix="1">
      <alignment horizontal="center"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35" borderId="49" xfId="0" applyFill="1" applyBorder="1" applyAlignment="1">
      <alignment/>
    </xf>
    <xf numFmtId="0" fontId="0" fillId="35" borderId="50" xfId="0" applyFill="1" applyBorder="1" applyAlignment="1">
      <alignment/>
    </xf>
    <xf numFmtId="0" fontId="5" fillId="35" borderId="50" xfId="0" applyFont="1" applyFill="1" applyBorder="1" applyAlignment="1">
      <alignment horizontal="right"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40" xfId="0" applyBorder="1" applyAlignment="1">
      <alignment/>
    </xf>
    <xf numFmtId="204" fontId="0" fillId="0" borderId="17" xfId="0" applyNumberFormat="1" applyFont="1" applyBorder="1" applyAlignment="1">
      <alignment horizontal="center" vertical="top"/>
    </xf>
    <xf numFmtId="0" fontId="5" fillId="35" borderId="11" xfId="0" applyFont="1" applyFill="1" applyBorder="1" applyAlignment="1">
      <alignment horizontal="left"/>
    </xf>
    <xf numFmtId="204" fontId="0" fillId="0" borderId="11" xfId="0" applyNumberFormat="1" applyFont="1" applyBorder="1" applyAlignment="1">
      <alignment horizontal="center" vertical="top"/>
    </xf>
    <xf numFmtId="0" fontId="0" fillId="41" borderId="38" xfId="0" applyFill="1" applyBorder="1" applyAlignment="1">
      <alignment horizontal="center"/>
    </xf>
    <xf numFmtId="0" fontId="3" fillId="36" borderId="11" xfId="0" applyFont="1" applyFill="1" applyBorder="1" applyAlignment="1">
      <alignment horizontal="left" wrapText="1"/>
    </xf>
    <xf numFmtId="204" fontId="0" fillId="0" borderId="17" xfId="0" applyNumberFormat="1" applyFont="1" applyBorder="1" applyAlignment="1">
      <alignment horizontal="left" vertical="top"/>
    </xf>
    <xf numFmtId="0" fontId="5" fillId="0" borderId="27" xfId="0" applyFont="1" applyBorder="1" applyAlignment="1">
      <alignment vertical="top" wrapText="1"/>
    </xf>
    <xf numFmtId="0" fontId="5" fillId="0" borderId="27" xfId="0" applyFont="1" applyBorder="1" applyAlignment="1">
      <alignment/>
    </xf>
    <xf numFmtId="204" fontId="5" fillId="0" borderId="27" xfId="0" applyNumberFormat="1" applyFont="1" applyBorder="1" applyAlignment="1">
      <alignment/>
    </xf>
    <xf numFmtId="204" fontId="5" fillId="0" borderId="29" xfId="0" applyNumberFormat="1" applyFont="1" applyBorder="1" applyAlignment="1">
      <alignment horizontal="center" vertical="top"/>
    </xf>
    <xf numFmtId="3" fontId="0" fillId="0" borderId="40" xfId="0" applyNumberFormat="1" applyBorder="1" applyAlignment="1" quotePrefix="1">
      <alignment horizontal="center"/>
    </xf>
    <xf numFmtId="0" fontId="3" fillId="0" borderId="11" xfId="0" applyFont="1" applyFill="1" applyBorder="1" applyAlignment="1">
      <alignment horizontal="left" wrapText="1"/>
    </xf>
    <xf numFmtId="204" fontId="3" fillId="36" borderId="12" xfId="0" applyNumberFormat="1" applyFont="1" applyFill="1" applyBorder="1" applyAlignment="1">
      <alignment horizontal="right"/>
    </xf>
    <xf numFmtId="204" fontId="3" fillId="36" borderId="43" xfId="0" applyNumberFormat="1" applyFont="1" applyFill="1" applyBorder="1" applyAlignment="1">
      <alignment horizontal="right"/>
    </xf>
    <xf numFmtId="0" fontId="3" fillId="36" borderId="12" xfId="0" applyFont="1" applyFill="1" applyBorder="1" applyAlignment="1">
      <alignment horizontal="left" wrapText="1"/>
    </xf>
    <xf numFmtId="0" fontId="3" fillId="36" borderId="43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17" fillId="0" borderId="11" xfId="0" applyFont="1" applyBorder="1" applyAlignment="1">
      <alignment/>
    </xf>
    <xf numFmtId="204" fontId="3" fillId="36" borderId="11" xfId="0" applyNumberFormat="1" applyFont="1" applyFill="1" applyBorder="1" applyAlignment="1">
      <alignment horizontal="right" vertical="top"/>
    </xf>
    <xf numFmtId="3" fontId="0" fillId="0" borderId="40" xfId="0" applyNumberFormat="1" applyBorder="1" applyAlignment="1">
      <alignment horizontal="right" vertical="top"/>
    </xf>
    <xf numFmtId="0" fontId="16" fillId="0" borderId="12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3" fontId="0" fillId="0" borderId="40" xfId="0" applyNumberFormat="1" applyFill="1" applyBorder="1" applyAlignment="1" quotePrefix="1">
      <alignment horizontal="center"/>
    </xf>
    <xf numFmtId="3" fontId="0" fillId="0" borderId="40" xfId="0" applyNumberFormat="1" applyBorder="1" applyAlignment="1">
      <alignment horizontal="center"/>
    </xf>
    <xf numFmtId="3" fontId="5" fillId="35" borderId="19" xfId="0" applyNumberFormat="1" applyFont="1" applyFill="1" applyBorder="1" applyAlignment="1">
      <alignment horizontal="center"/>
    </xf>
    <xf numFmtId="0" fontId="5" fillId="35" borderId="51" xfId="0" applyFont="1" applyFill="1" applyBorder="1" applyAlignment="1">
      <alignment/>
    </xf>
    <xf numFmtId="3" fontId="5" fillId="35" borderId="51" xfId="0" applyNumberFormat="1" applyFont="1" applyFill="1" applyBorder="1" applyAlignment="1">
      <alignment/>
    </xf>
    <xf numFmtId="3" fontId="0" fillId="41" borderId="0" xfId="0" applyNumberFormat="1" applyFill="1" applyAlignment="1">
      <alignment/>
    </xf>
    <xf numFmtId="3" fontId="5" fillId="42" borderId="51" xfId="0" applyNumberFormat="1" applyFont="1" applyFill="1" applyBorder="1" applyAlignment="1">
      <alignment/>
    </xf>
    <xf numFmtId="3" fontId="5" fillId="35" borderId="51" xfId="0" applyNumberFormat="1" applyFont="1" applyFill="1" applyBorder="1" applyAlignment="1">
      <alignment/>
    </xf>
    <xf numFmtId="0" fontId="0" fillId="0" borderId="40" xfId="0" applyFill="1" applyBorder="1" applyAlignment="1">
      <alignment/>
    </xf>
    <xf numFmtId="0" fontId="3" fillId="36" borderId="11" xfId="0" applyFont="1" applyFill="1" applyBorder="1" applyAlignment="1">
      <alignment horizontal="right" wrapText="1"/>
    </xf>
    <xf numFmtId="0" fontId="19" fillId="0" borderId="27" xfId="0" applyFont="1" applyBorder="1" applyAlignment="1">
      <alignment/>
    </xf>
    <xf numFmtId="0" fontId="3" fillId="0" borderId="11" xfId="0" applyFont="1" applyFill="1" applyBorder="1" applyAlignment="1">
      <alignment horizontal="right" wrapText="1"/>
    </xf>
    <xf numFmtId="0" fontId="20" fillId="0" borderId="12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204" fontId="0" fillId="39" borderId="18" xfId="0" applyNumberFormat="1" applyFill="1" applyBorder="1" applyAlignment="1">
      <alignment/>
    </xf>
    <xf numFmtId="0" fontId="0" fillId="0" borderId="52" xfId="0" applyBorder="1" applyAlignment="1" quotePrefix="1">
      <alignment horizontal="center"/>
    </xf>
    <xf numFmtId="3" fontId="0" fillId="0" borderId="52" xfId="0" applyNumberFormat="1" applyBorder="1" applyAlignment="1" quotePrefix="1">
      <alignment horizontal="center"/>
    </xf>
    <xf numFmtId="3" fontId="0" fillId="0" borderId="53" xfId="0" applyNumberFormat="1" applyBorder="1" applyAlignment="1">
      <alignment/>
    </xf>
    <xf numFmtId="0" fontId="0" fillId="43" borderId="13" xfId="0" applyFill="1" applyBorder="1" applyAlignment="1">
      <alignment/>
    </xf>
    <xf numFmtId="204" fontId="0" fillId="43" borderId="27" xfId="0" applyNumberFormat="1" applyFont="1" applyFill="1" applyBorder="1" applyAlignment="1">
      <alignment/>
    </xf>
    <xf numFmtId="0" fontId="0" fillId="43" borderId="11" xfId="0" applyFill="1" applyBorder="1" applyAlignment="1">
      <alignment/>
    </xf>
    <xf numFmtId="3" fontId="0" fillId="0" borderId="11" xfId="0" applyNumberFormat="1" applyFill="1" applyBorder="1" applyAlignment="1">
      <alignment vertical="top"/>
    </xf>
    <xf numFmtId="0" fontId="0" fillId="0" borderId="40" xfId="0" applyBorder="1" applyAlignment="1" quotePrefix="1">
      <alignment horizontal="center" vertical="top"/>
    </xf>
    <xf numFmtId="3" fontId="0" fillId="0" borderId="40" xfId="0" applyNumberFormat="1" applyBorder="1" applyAlignment="1" quotePrefix="1">
      <alignment horizontal="center" vertical="top"/>
    </xf>
    <xf numFmtId="0" fontId="0" fillId="0" borderId="17" xfId="0" applyBorder="1" applyAlignment="1">
      <alignment/>
    </xf>
    <xf numFmtId="0" fontId="3" fillId="44" borderId="11" xfId="0" applyFont="1" applyFill="1" applyBorder="1" applyAlignment="1">
      <alignment horizontal="left" wrapText="1"/>
    </xf>
    <xf numFmtId="204" fontId="0" fillId="0" borderId="17" xfId="0" applyNumberFormat="1" applyFont="1" applyBorder="1" applyAlignment="1">
      <alignment horizontal="center" vertical="top"/>
    </xf>
    <xf numFmtId="204" fontId="0" fillId="0" borderId="29" xfId="0" applyNumberFormat="1" applyFont="1" applyBorder="1" applyAlignment="1">
      <alignment horizontal="center" vertical="top"/>
    </xf>
    <xf numFmtId="204" fontId="0" fillId="0" borderId="11" xfId="0" applyNumberFormat="1" applyFont="1" applyBorder="1" applyAlignment="1">
      <alignment horizontal="center" vertical="top"/>
    </xf>
    <xf numFmtId="204" fontId="0" fillId="0" borderId="12" xfId="0" applyNumberFormat="1" applyFont="1" applyBorder="1" applyAlignment="1">
      <alignment horizontal="center" vertical="top"/>
    </xf>
    <xf numFmtId="0" fontId="0" fillId="0" borderId="17" xfId="0" applyFont="1" applyBorder="1" applyAlignment="1">
      <alignment vertical="top" wrapText="1"/>
    </xf>
    <xf numFmtId="0" fontId="3" fillId="36" borderId="27" xfId="0" applyFont="1" applyFill="1" applyBorder="1" applyAlignment="1">
      <alignment horizontal="left" wrapText="1"/>
    </xf>
    <xf numFmtId="204" fontId="3" fillId="36" borderId="27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left" wrapText="1"/>
    </xf>
    <xf numFmtId="204" fontId="3" fillId="44" borderId="11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wrapText="1"/>
    </xf>
    <xf numFmtId="204" fontId="3" fillId="44" borderId="13" xfId="0" applyNumberFormat="1" applyFont="1" applyFill="1" applyBorder="1" applyAlignment="1">
      <alignment horizontal="right"/>
    </xf>
    <xf numFmtId="0" fontId="56" fillId="0" borderId="12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3" fillId="44" borderId="11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57" fillId="0" borderId="27" xfId="0" applyFont="1" applyBorder="1" applyAlignment="1">
      <alignment/>
    </xf>
    <xf numFmtId="204" fontId="3" fillId="44" borderId="12" xfId="0" applyNumberFormat="1" applyFont="1" applyFill="1" applyBorder="1" applyAlignment="1">
      <alignment horizontal="right"/>
    </xf>
    <xf numFmtId="204" fontId="3" fillId="0" borderId="27" xfId="0" applyNumberFormat="1" applyFont="1" applyFill="1" applyBorder="1" applyAlignment="1">
      <alignment horizontal="right"/>
    </xf>
    <xf numFmtId="208" fontId="3" fillId="44" borderId="11" xfId="0" applyNumberFormat="1" applyFont="1" applyFill="1" applyBorder="1" applyAlignment="1">
      <alignment horizontal="right"/>
    </xf>
    <xf numFmtId="208" fontId="3" fillId="0" borderId="11" xfId="0" applyNumberFormat="1" applyFont="1" applyFill="1" applyBorder="1" applyAlignment="1">
      <alignment horizontal="right"/>
    </xf>
    <xf numFmtId="204" fontId="3" fillId="0" borderId="13" xfId="0" applyNumberFormat="1" applyFont="1" applyFill="1" applyBorder="1" applyAlignment="1">
      <alignment horizontal="right"/>
    </xf>
    <xf numFmtId="204" fontId="0" fillId="0" borderId="17" xfId="0" applyNumberFormat="1" applyFont="1" applyBorder="1" applyAlignment="1">
      <alignment/>
    </xf>
    <xf numFmtId="0" fontId="3" fillId="44" borderId="12" xfId="0" applyFont="1" applyFill="1" applyBorder="1" applyAlignment="1">
      <alignment horizontal="left" wrapText="1"/>
    </xf>
    <xf numFmtId="204" fontId="3" fillId="44" borderId="11" xfId="0" applyNumberFormat="1" applyFont="1" applyFill="1" applyBorder="1" applyAlignment="1">
      <alignment horizontal="right" vertical="top"/>
    </xf>
    <xf numFmtId="204" fontId="3" fillId="0" borderId="11" xfId="0" applyNumberFormat="1" applyFont="1" applyFill="1" applyBorder="1" applyAlignment="1">
      <alignment horizontal="right" vertical="top"/>
    </xf>
    <xf numFmtId="204" fontId="0" fillId="0" borderId="29" xfId="0" applyNumberFormat="1" applyFont="1" applyBorder="1" applyAlignment="1">
      <alignment/>
    </xf>
    <xf numFmtId="204" fontId="3" fillId="0" borderId="17" xfId="0" applyNumberFormat="1" applyFont="1" applyFill="1" applyBorder="1" applyAlignment="1">
      <alignment horizontal="right"/>
    </xf>
    <xf numFmtId="0" fontId="57" fillId="0" borderId="17" xfId="0" applyFont="1" applyFill="1" applyBorder="1" applyAlignment="1">
      <alignment/>
    </xf>
    <xf numFmtId="204" fontId="0" fillId="0" borderId="12" xfId="0" applyNumberFormat="1" applyFont="1" applyFill="1" applyBorder="1" applyAlignment="1">
      <alignment horizontal="center" vertical="top"/>
    </xf>
    <xf numFmtId="0" fontId="56" fillId="0" borderId="17" xfId="0" applyFont="1" applyFill="1" applyBorder="1" applyAlignment="1">
      <alignment vertical="top" wrapText="1"/>
    </xf>
    <xf numFmtId="0" fontId="3" fillId="0" borderId="22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56" fillId="0" borderId="13" xfId="0" applyFont="1" applyBorder="1" applyAlignment="1">
      <alignment vertical="top" wrapText="1"/>
    </xf>
    <xf numFmtId="0" fontId="3" fillId="0" borderId="27" xfId="0" applyFont="1" applyFill="1" applyBorder="1" applyAlignment="1">
      <alignment horizontal="left" wrapText="1"/>
    </xf>
    <xf numFmtId="204" fontId="0" fillId="0" borderId="28" xfId="0" applyNumberFormat="1" applyFont="1" applyBorder="1" applyAlignment="1">
      <alignment horizontal="center" vertical="top"/>
    </xf>
    <xf numFmtId="0" fontId="56" fillId="0" borderId="27" xfId="0" applyFont="1" applyBorder="1" applyAlignment="1">
      <alignment vertical="top" wrapText="1"/>
    </xf>
    <xf numFmtId="204" fontId="3" fillId="44" borderId="27" xfId="0" applyNumberFormat="1" applyFont="1" applyFill="1" applyBorder="1" applyAlignment="1">
      <alignment horizontal="right"/>
    </xf>
    <xf numFmtId="0" fontId="3" fillId="44" borderId="28" xfId="0" applyFont="1" applyFill="1" applyBorder="1" applyAlignment="1">
      <alignment horizontal="left" vertical="top" wrapText="1"/>
    </xf>
    <xf numFmtId="204" fontId="3" fillId="44" borderId="28" xfId="0" applyNumberFormat="1" applyFont="1" applyFill="1" applyBorder="1" applyAlignment="1">
      <alignment horizontal="right" vertical="top"/>
    </xf>
    <xf numFmtId="0" fontId="21" fillId="0" borderId="0" xfId="59">
      <alignment/>
      <protection/>
    </xf>
    <xf numFmtId="3" fontId="21" fillId="0" borderId="0" xfId="59" applyNumberFormat="1">
      <alignment/>
      <protection/>
    </xf>
    <xf numFmtId="0" fontId="21" fillId="36" borderId="0" xfId="59" applyFill="1" applyBorder="1" applyAlignment="1">
      <alignment horizontal="center"/>
      <protection/>
    </xf>
    <xf numFmtId="0" fontId="21" fillId="36" borderId="0" xfId="59" applyFill="1">
      <alignment/>
      <protection/>
    </xf>
    <xf numFmtId="3" fontId="21" fillId="35" borderId="11" xfId="59" applyNumberFormat="1" applyFill="1" applyBorder="1">
      <alignment/>
      <protection/>
    </xf>
    <xf numFmtId="0" fontId="21" fillId="35" borderId="11" xfId="59" applyFill="1" applyBorder="1">
      <alignment/>
      <protection/>
    </xf>
    <xf numFmtId="206" fontId="21" fillId="0" borderId="0" xfId="59" applyNumberFormat="1">
      <alignment/>
      <protection/>
    </xf>
    <xf numFmtId="0" fontId="21" fillId="39" borderId="11" xfId="59" applyFill="1" applyBorder="1">
      <alignment/>
      <protection/>
    </xf>
    <xf numFmtId="0" fontId="21" fillId="35" borderId="11" xfId="59" applyFill="1" applyBorder="1" applyAlignment="1">
      <alignment horizontal="center"/>
      <protection/>
    </xf>
    <xf numFmtId="0" fontId="21" fillId="35" borderId="11" xfId="59" applyFill="1" applyBorder="1" applyAlignment="1">
      <alignment horizontal="right"/>
      <protection/>
    </xf>
    <xf numFmtId="0" fontId="5" fillId="35" borderId="0" xfId="59" applyFont="1" applyFill="1" applyBorder="1" applyAlignment="1">
      <alignment horizontal="center"/>
      <protection/>
    </xf>
    <xf numFmtId="0" fontId="5" fillId="35" borderId="11" xfId="59" applyFont="1" applyFill="1" applyBorder="1" applyAlignment="1">
      <alignment horizontal="left"/>
      <protection/>
    </xf>
    <xf numFmtId="0" fontId="6" fillId="0" borderId="0" xfId="59" applyFont="1">
      <alignment/>
      <protection/>
    </xf>
    <xf numFmtId="3" fontId="21" fillId="41" borderId="0" xfId="59" applyNumberFormat="1" applyFill="1">
      <alignment/>
      <protection/>
    </xf>
    <xf numFmtId="3" fontId="21" fillId="40" borderId="11" xfId="59" applyNumberFormat="1" applyFill="1" applyBorder="1">
      <alignment/>
      <protection/>
    </xf>
    <xf numFmtId="0" fontId="21" fillId="35" borderId="10" xfId="59" applyFill="1" applyBorder="1">
      <alignment/>
      <protection/>
    </xf>
    <xf numFmtId="0" fontId="21" fillId="38" borderId="11" xfId="59" applyFill="1" applyBorder="1">
      <alignment/>
      <protection/>
    </xf>
    <xf numFmtId="0" fontId="21" fillId="35" borderId="0" xfId="59" applyFill="1" applyBorder="1">
      <alignment/>
      <protection/>
    </xf>
    <xf numFmtId="0" fontId="21" fillId="39" borderId="31" xfId="59" applyFill="1" applyBorder="1">
      <alignment/>
      <protection/>
    </xf>
    <xf numFmtId="0" fontId="21" fillId="39" borderId="0" xfId="59" applyFill="1">
      <alignment/>
      <protection/>
    </xf>
    <xf numFmtId="204" fontId="21" fillId="39" borderId="18" xfId="59" applyNumberFormat="1" applyFill="1" applyBorder="1" applyAlignment="1">
      <alignment/>
      <protection/>
    </xf>
    <xf numFmtId="0" fontId="21" fillId="39" borderId="0" xfId="59" applyFill="1" applyBorder="1">
      <alignment/>
      <protection/>
    </xf>
    <xf numFmtId="1" fontId="21" fillId="39" borderId="22" xfId="59" applyNumberFormat="1" applyFill="1" applyBorder="1">
      <alignment/>
      <protection/>
    </xf>
    <xf numFmtId="0" fontId="21" fillId="35" borderId="0" xfId="59" applyFill="1" applyBorder="1" applyAlignment="1">
      <alignment horizontal="center"/>
      <protection/>
    </xf>
    <xf numFmtId="0" fontId="21" fillId="0" borderId="10" xfId="59" applyBorder="1">
      <alignment/>
      <protection/>
    </xf>
    <xf numFmtId="0" fontId="21" fillId="0" borderId="33" xfId="59" applyBorder="1">
      <alignment/>
      <protection/>
    </xf>
    <xf numFmtId="0" fontId="21" fillId="0" borderId="32" xfId="59" applyBorder="1">
      <alignment/>
      <protection/>
    </xf>
    <xf numFmtId="0" fontId="5" fillId="0" borderId="0" xfId="59" applyFont="1" applyFill="1" applyBorder="1" applyAlignment="1">
      <alignment horizontal="left" wrapText="1"/>
      <protection/>
    </xf>
    <xf numFmtId="0" fontId="12" fillId="0" borderId="0" xfId="59" applyFont="1" applyAlignment="1">
      <alignment horizontal="center"/>
      <protection/>
    </xf>
    <xf numFmtId="206" fontId="58" fillId="0" borderId="44" xfId="0" applyNumberFormat="1" applyFont="1" applyBorder="1" applyAlignment="1">
      <alignment/>
    </xf>
    <xf numFmtId="204" fontId="0" fillId="0" borderId="29" xfId="0" applyNumberFormat="1" applyFont="1" applyBorder="1" applyAlignment="1">
      <alignment horizontal="center" vertical="top"/>
    </xf>
    <xf numFmtId="204" fontId="0" fillId="0" borderId="11" xfId="0" applyNumberFormat="1" applyFont="1" applyBorder="1" applyAlignment="1">
      <alignment horizontal="center" vertical="top"/>
    </xf>
    <xf numFmtId="0" fontId="0" fillId="0" borderId="40" xfId="0" applyFill="1" applyBorder="1" applyAlignment="1" quotePrefix="1">
      <alignment horizontal="center"/>
    </xf>
    <xf numFmtId="3" fontId="0" fillId="0" borderId="40" xfId="0" applyNumberFormat="1" applyFill="1" applyBorder="1" applyAlignment="1">
      <alignment vertical="top"/>
    </xf>
    <xf numFmtId="3" fontId="0" fillId="0" borderId="40" xfId="0" applyNumberFormat="1" applyFill="1" applyBorder="1" applyAlignment="1" quotePrefix="1">
      <alignment/>
    </xf>
    <xf numFmtId="1" fontId="21" fillId="0" borderId="0" xfId="59" applyNumberFormat="1">
      <alignment/>
      <protection/>
    </xf>
    <xf numFmtId="0" fontId="21" fillId="0" borderId="0" xfId="59" applyFill="1" applyAlignment="1">
      <alignment horizontal="center"/>
      <protection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41" borderId="54" xfId="0" applyFill="1" applyBorder="1" applyAlignment="1">
      <alignment horizontal="center" vertical="center"/>
    </xf>
    <xf numFmtId="0" fontId="0" fillId="41" borderId="55" xfId="0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35" borderId="56" xfId="0" applyFont="1" applyFill="1" applyBorder="1" applyAlignment="1">
      <alignment horizontal="center" vertical="center"/>
    </xf>
    <xf numFmtId="0" fontId="5" fillId="35" borderId="57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204" fontId="0" fillId="0" borderId="17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5" fillId="35" borderId="22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204" fontId="0" fillId="0" borderId="58" xfId="0" applyNumberFormat="1" applyFont="1" applyBorder="1" applyAlignment="1">
      <alignment horizontal="center" vertical="top"/>
    </xf>
    <xf numFmtId="204" fontId="0" fillId="0" borderId="50" xfId="0" applyNumberFormat="1" applyFont="1" applyBorder="1" applyAlignment="1">
      <alignment horizontal="center" vertical="top"/>
    </xf>
    <xf numFmtId="204" fontId="0" fillId="0" borderId="29" xfId="0" applyNumberFormat="1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204" fontId="0" fillId="0" borderId="13" xfId="0" applyNumberFormat="1" applyFont="1" applyBorder="1" applyAlignment="1">
      <alignment horizontal="center" vertical="top"/>
    </xf>
    <xf numFmtId="204" fontId="0" fillId="0" borderId="12" xfId="0" applyNumberFormat="1" applyFont="1" applyBorder="1" applyAlignment="1">
      <alignment horizontal="center" vertical="top"/>
    </xf>
    <xf numFmtId="0" fontId="0" fillId="0" borderId="58" xfId="0" applyFont="1" applyBorder="1" applyAlignment="1">
      <alignment horizontal="center" vertical="top" wrapText="1"/>
    </xf>
    <xf numFmtId="204" fontId="0" fillId="0" borderId="11" xfId="0" applyNumberFormat="1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204" fontId="0" fillId="0" borderId="13" xfId="0" applyNumberFormat="1" applyFont="1" applyBorder="1" applyAlignment="1">
      <alignment horizontal="left" vertical="top"/>
    </xf>
    <xf numFmtId="204" fontId="0" fillId="0" borderId="17" xfId="0" applyNumberFormat="1" applyFont="1" applyBorder="1" applyAlignment="1">
      <alignment horizontal="left" vertical="top"/>
    </xf>
    <xf numFmtId="204" fontId="0" fillId="0" borderId="12" xfId="0" applyNumberFormat="1" applyFont="1" applyBorder="1" applyAlignment="1">
      <alignment horizontal="left" vertical="top"/>
    </xf>
    <xf numFmtId="204" fontId="3" fillId="0" borderId="22" xfId="0" applyNumberFormat="1" applyFont="1" applyFill="1" applyBorder="1" applyAlignment="1">
      <alignment horizontal="right"/>
    </xf>
    <xf numFmtId="204" fontId="3" fillId="0" borderId="31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204" fontId="0" fillId="39" borderId="0" xfId="0" applyNumberFormat="1" applyFill="1" applyBorder="1" applyAlignment="1">
      <alignment horizontal="center"/>
    </xf>
    <xf numFmtId="204" fontId="0" fillId="39" borderId="14" xfId="0" applyNumberFormat="1" applyFill="1" applyBorder="1" applyAlignment="1">
      <alignment horizontal="center"/>
    </xf>
    <xf numFmtId="204" fontId="0" fillId="33" borderId="0" xfId="0" applyNumberFormat="1" applyFill="1" applyAlignment="1">
      <alignment horizontal="center"/>
    </xf>
    <xf numFmtId="204" fontId="0" fillId="33" borderId="59" xfId="0" applyNumberFormat="1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5" fillId="35" borderId="11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9" borderId="31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0" fillId="35" borderId="11" xfId="0" applyFill="1" applyBorder="1" applyAlignment="1">
      <alignment horizontal="center"/>
    </xf>
    <xf numFmtId="0" fontId="21" fillId="35" borderId="11" xfId="59" applyFill="1" applyBorder="1" applyAlignment="1">
      <alignment horizontal="center"/>
      <protection/>
    </xf>
    <xf numFmtId="0" fontId="21" fillId="39" borderId="11" xfId="59" applyFill="1" applyBorder="1" applyAlignment="1">
      <alignment horizontal="center"/>
      <protection/>
    </xf>
    <xf numFmtId="204" fontId="21" fillId="0" borderId="0" xfId="59" applyNumberFormat="1" applyFill="1" applyAlignment="1">
      <alignment horizontal="center"/>
      <protection/>
    </xf>
    <xf numFmtId="0" fontId="5" fillId="35" borderId="11" xfId="59" applyFont="1" applyFill="1" applyBorder="1" applyAlignment="1">
      <alignment horizontal="left"/>
      <protection/>
    </xf>
    <xf numFmtId="0" fontId="21" fillId="36" borderId="0" xfId="59" applyFill="1" applyAlignment="1">
      <alignment horizontal="center"/>
      <protection/>
    </xf>
    <xf numFmtId="204" fontId="21" fillId="36" borderId="59" xfId="59" applyNumberFormat="1" applyFill="1" applyBorder="1" applyAlignment="1">
      <alignment horizontal="center"/>
      <protection/>
    </xf>
    <xf numFmtId="0" fontId="21" fillId="36" borderId="60" xfId="59" applyFill="1" applyBorder="1" applyAlignment="1">
      <alignment horizontal="center"/>
      <protection/>
    </xf>
    <xf numFmtId="0" fontId="21" fillId="36" borderId="61" xfId="59" applyFill="1" applyBorder="1" applyAlignment="1">
      <alignment horizontal="center"/>
      <protection/>
    </xf>
    <xf numFmtId="0" fontId="12" fillId="0" borderId="0" xfId="59" applyFont="1" applyAlignment="1">
      <alignment horizontal="center"/>
      <protection/>
    </xf>
    <xf numFmtId="0" fontId="5" fillId="0" borderId="10" xfId="59" applyFont="1" applyFill="1" applyBorder="1" applyAlignment="1">
      <alignment horizontal="left" wrapText="1"/>
      <protection/>
    </xf>
    <xf numFmtId="1" fontId="21" fillId="39" borderId="11" xfId="59" applyNumberFormat="1" applyFill="1" applyBorder="1" applyAlignment="1">
      <alignment horizontal="center"/>
      <protection/>
    </xf>
    <xf numFmtId="204" fontId="21" fillId="39" borderId="0" xfId="59" applyNumberFormat="1" applyFill="1" applyBorder="1" applyAlignment="1">
      <alignment horizontal="center"/>
      <protection/>
    </xf>
    <xf numFmtId="0" fontId="21" fillId="39" borderId="25" xfId="59" applyFill="1" applyBorder="1" applyAlignment="1">
      <alignment horizontal="center"/>
      <protection/>
    </xf>
    <xf numFmtId="0" fontId="21" fillId="39" borderId="31" xfId="59" applyFill="1" applyBorder="1" applyAlignment="1">
      <alignment horizontal="center"/>
      <protection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62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175" fontId="0" fillId="35" borderId="25" xfId="0" applyNumberFormat="1" applyFill="1" applyBorder="1" applyAlignment="1">
      <alignment horizontal="center" vertical="center"/>
    </xf>
    <xf numFmtId="175" fontId="0" fillId="35" borderId="31" xfId="0" applyNumberForma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textRotation="9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BreakPreview" zoomScaleNormal="80" zoomScaleSheetLayoutView="100" workbookViewId="0" topLeftCell="A22">
      <selection activeCell="K36" sqref="K36"/>
    </sheetView>
  </sheetViews>
  <sheetFormatPr defaultColWidth="9.140625" defaultRowHeight="15"/>
  <cols>
    <col min="1" max="1" width="6.8515625" style="0" customWidth="1"/>
    <col min="2" max="2" width="6.7109375" style="0" customWidth="1"/>
    <col min="3" max="3" width="45.7109375" style="0" customWidth="1"/>
    <col min="4" max="4" width="12.28125" style="0" bestFit="1" customWidth="1"/>
    <col min="5" max="9" width="11.140625" style="0" bestFit="1" customWidth="1"/>
  </cols>
  <sheetData>
    <row r="1" spans="1:9" ht="34.5" customHeight="1">
      <c r="A1" s="321" t="s">
        <v>813</v>
      </c>
      <c r="B1" s="321"/>
      <c r="C1" s="321"/>
      <c r="D1" s="321"/>
      <c r="E1" s="321"/>
      <c r="F1" s="321"/>
      <c r="G1" s="321"/>
      <c r="H1" s="321"/>
      <c r="I1" s="321"/>
    </row>
    <row r="2" spans="3:4" ht="15">
      <c r="C2" s="23"/>
      <c r="D2" s="23"/>
    </row>
    <row r="3" spans="1:4" ht="21.75" thickBot="1">
      <c r="A3" s="27" t="s">
        <v>0</v>
      </c>
      <c r="C3" s="23"/>
      <c r="D3" s="78"/>
    </row>
    <row r="4" spans="1:9" ht="15">
      <c r="A4" s="151" t="s">
        <v>74</v>
      </c>
      <c r="B4" s="152"/>
      <c r="C4" s="153" t="s">
        <v>73</v>
      </c>
      <c r="D4" s="154" t="s">
        <v>312</v>
      </c>
      <c r="E4" s="155" t="s">
        <v>313</v>
      </c>
      <c r="F4" s="155" t="s">
        <v>421</v>
      </c>
      <c r="G4" s="191" t="s">
        <v>429</v>
      </c>
      <c r="H4" s="155" t="s">
        <v>430</v>
      </c>
      <c r="I4" s="319" t="s">
        <v>431</v>
      </c>
    </row>
    <row r="5" spans="1:9" ht="15">
      <c r="A5" s="156" t="s">
        <v>75</v>
      </c>
      <c r="B5" s="25"/>
      <c r="C5" s="87"/>
      <c r="D5" s="89" t="s">
        <v>116</v>
      </c>
      <c r="E5" s="157" t="s">
        <v>116</v>
      </c>
      <c r="F5" s="157" t="s">
        <v>116</v>
      </c>
      <c r="G5" s="157" t="s">
        <v>116</v>
      </c>
      <c r="H5" s="157" t="s">
        <v>116</v>
      </c>
      <c r="I5" s="320"/>
    </row>
    <row r="6" spans="1:9" ht="15">
      <c r="A6" s="158" t="s">
        <v>1</v>
      </c>
      <c r="B6" s="19"/>
      <c r="C6" s="15" t="s">
        <v>2</v>
      </c>
      <c r="D6" s="80">
        <v>244845</v>
      </c>
      <c r="E6" s="159">
        <v>40000</v>
      </c>
      <c r="F6" s="159">
        <v>85000</v>
      </c>
      <c r="G6" s="159">
        <v>84845</v>
      </c>
      <c r="H6" s="159">
        <v>35000</v>
      </c>
      <c r="I6" s="159">
        <f>E6+F6+G6+H6</f>
        <v>244845</v>
      </c>
    </row>
    <row r="7" spans="1:9" ht="15">
      <c r="A7" s="160" t="s">
        <v>3</v>
      </c>
      <c r="B7" s="15"/>
      <c r="C7" s="15" t="s">
        <v>21</v>
      </c>
      <c r="D7" s="81" t="s">
        <v>309</v>
      </c>
      <c r="E7" s="161" t="s">
        <v>417</v>
      </c>
      <c r="F7" s="161" t="s">
        <v>519</v>
      </c>
      <c r="G7" s="161" t="s">
        <v>672</v>
      </c>
      <c r="H7" s="161" t="s">
        <v>818</v>
      </c>
      <c r="I7" s="161" t="s">
        <v>819</v>
      </c>
    </row>
    <row r="8" spans="1:9" ht="15">
      <c r="A8" s="160"/>
      <c r="B8" s="15" t="s">
        <v>23</v>
      </c>
      <c r="C8" s="15" t="s">
        <v>20</v>
      </c>
      <c r="D8" s="82">
        <v>17400</v>
      </c>
      <c r="E8" s="159">
        <v>4300</v>
      </c>
      <c r="F8" s="159">
        <v>4300</v>
      </c>
      <c r="G8" s="159">
        <v>4400</v>
      </c>
      <c r="H8" s="159">
        <v>4400</v>
      </c>
      <c r="I8" s="159">
        <f>E8+F8+G8+H8</f>
        <v>17400</v>
      </c>
    </row>
    <row r="9" spans="1:9" ht="15">
      <c r="A9" s="160"/>
      <c r="B9" s="15" t="s">
        <v>24</v>
      </c>
      <c r="C9" s="15" t="s">
        <v>22</v>
      </c>
      <c r="D9" s="82">
        <v>14500</v>
      </c>
      <c r="E9" s="161">
        <v>0</v>
      </c>
      <c r="F9" s="161">
        <v>14500</v>
      </c>
      <c r="G9" s="161">
        <v>0</v>
      </c>
      <c r="H9" s="161">
        <v>0</v>
      </c>
      <c r="I9" s="159">
        <f>E9+F9+G9+H9</f>
        <v>14500</v>
      </c>
    </row>
    <row r="10" spans="1:9" ht="30">
      <c r="A10" s="160"/>
      <c r="B10" s="15" t="s">
        <v>25</v>
      </c>
      <c r="C10" s="17" t="s">
        <v>111</v>
      </c>
      <c r="D10" s="82">
        <v>811</v>
      </c>
      <c r="E10" s="159">
        <v>203</v>
      </c>
      <c r="F10" s="159">
        <v>203</v>
      </c>
      <c r="G10" s="159">
        <v>203</v>
      </c>
      <c r="H10" s="159">
        <v>203</v>
      </c>
      <c r="I10" s="159">
        <f aca="true" t="shared" si="0" ref="I10:I21">E10+F10+G10+H10</f>
        <v>812</v>
      </c>
    </row>
    <row r="11" spans="1:9" ht="15">
      <c r="A11" s="160"/>
      <c r="B11" s="15" t="s">
        <v>26</v>
      </c>
      <c r="C11" s="15" t="s">
        <v>11</v>
      </c>
      <c r="D11" s="80">
        <v>82800</v>
      </c>
      <c r="E11" s="159">
        <v>31000</v>
      </c>
      <c r="F11" s="159">
        <v>20000</v>
      </c>
      <c r="G11" s="159">
        <v>40000</v>
      </c>
      <c r="H11" s="159">
        <v>12000</v>
      </c>
      <c r="I11" s="159">
        <f t="shared" si="0"/>
        <v>103000</v>
      </c>
    </row>
    <row r="12" spans="1:9" ht="15">
      <c r="A12" s="160"/>
      <c r="B12" s="15" t="s">
        <v>27</v>
      </c>
      <c r="C12" s="15" t="s">
        <v>17</v>
      </c>
      <c r="D12" s="83" t="s">
        <v>71</v>
      </c>
      <c r="E12" s="161" t="s">
        <v>71</v>
      </c>
      <c r="F12" s="161" t="s">
        <v>71</v>
      </c>
      <c r="G12" s="161" t="s">
        <v>71</v>
      </c>
      <c r="H12" s="161" t="s">
        <v>71</v>
      </c>
      <c r="I12" s="161" t="s">
        <v>71</v>
      </c>
    </row>
    <row r="13" spans="1:9" ht="15">
      <c r="A13" s="160"/>
      <c r="B13" s="15" t="s">
        <v>304</v>
      </c>
      <c r="C13" s="15" t="s">
        <v>305</v>
      </c>
      <c r="D13" s="84">
        <v>12000</v>
      </c>
      <c r="E13" s="161">
        <v>0</v>
      </c>
      <c r="F13" s="161">
        <v>0</v>
      </c>
      <c r="G13" s="161">
        <v>0</v>
      </c>
      <c r="H13" s="161">
        <v>0</v>
      </c>
      <c r="I13" s="159">
        <f t="shared" si="0"/>
        <v>0</v>
      </c>
    </row>
    <row r="14" spans="1:9" ht="15">
      <c r="A14" s="160"/>
      <c r="B14" s="15" t="s">
        <v>306</v>
      </c>
      <c r="C14" s="15" t="s">
        <v>307</v>
      </c>
      <c r="D14" s="84">
        <v>6270</v>
      </c>
      <c r="E14" s="161">
        <v>0</v>
      </c>
      <c r="F14" s="161">
        <v>0</v>
      </c>
      <c r="G14" s="161">
        <v>0</v>
      </c>
      <c r="H14" s="161">
        <v>0</v>
      </c>
      <c r="I14" s="159">
        <f t="shared" si="0"/>
        <v>0</v>
      </c>
    </row>
    <row r="15" spans="1:9" ht="15">
      <c r="A15" s="160"/>
      <c r="B15" s="15" t="s">
        <v>308</v>
      </c>
      <c r="C15" s="15" t="s">
        <v>518</v>
      </c>
      <c r="D15" s="84">
        <v>5000</v>
      </c>
      <c r="E15" s="161">
        <v>0</v>
      </c>
      <c r="F15" s="161">
        <v>14497</v>
      </c>
      <c r="G15" s="161">
        <v>0</v>
      </c>
      <c r="H15" s="161">
        <v>0</v>
      </c>
      <c r="I15" s="159">
        <f t="shared" si="0"/>
        <v>14497</v>
      </c>
    </row>
    <row r="16" spans="1:9" ht="15">
      <c r="A16" s="160"/>
      <c r="B16" s="15" t="s">
        <v>555</v>
      </c>
      <c r="C16" s="15" t="s">
        <v>556</v>
      </c>
      <c r="D16" s="84">
        <v>0</v>
      </c>
      <c r="E16" s="161">
        <v>0</v>
      </c>
      <c r="F16" s="161">
        <v>14341.87</v>
      </c>
      <c r="G16" s="161">
        <v>1040</v>
      </c>
      <c r="H16" s="161">
        <v>0</v>
      </c>
      <c r="I16" s="159">
        <f t="shared" si="0"/>
        <v>15381.87</v>
      </c>
    </row>
    <row r="17" spans="1:9" ht="15">
      <c r="A17" s="160" t="s">
        <v>4</v>
      </c>
      <c r="B17" s="15"/>
      <c r="C17" s="15" t="s">
        <v>5</v>
      </c>
      <c r="D17" s="82">
        <v>1700</v>
      </c>
      <c r="E17" s="159">
        <v>1100</v>
      </c>
      <c r="F17" s="159">
        <v>400</v>
      </c>
      <c r="G17" s="159">
        <v>0</v>
      </c>
      <c r="H17" s="159">
        <v>0</v>
      </c>
      <c r="I17" s="159">
        <f t="shared" si="0"/>
        <v>1500</v>
      </c>
    </row>
    <row r="18" spans="1:12" ht="45">
      <c r="A18" s="162" t="s">
        <v>6</v>
      </c>
      <c r="B18" s="71"/>
      <c r="C18" s="70" t="s">
        <v>673</v>
      </c>
      <c r="D18" s="85">
        <v>15000</v>
      </c>
      <c r="E18" s="207">
        <v>1132</v>
      </c>
      <c r="F18" s="207">
        <v>15001</v>
      </c>
      <c r="G18" s="207">
        <v>20468</v>
      </c>
      <c r="H18" s="207">
        <v>24684</v>
      </c>
      <c r="I18" s="207">
        <f t="shared" si="0"/>
        <v>61285</v>
      </c>
      <c r="K18" s="317"/>
      <c r="L18" s="48"/>
    </row>
    <row r="19" spans="1:11" ht="15">
      <c r="A19" s="160" t="s">
        <v>7</v>
      </c>
      <c r="B19" s="15"/>
      <c r="C19" s="15" t="s">
        <v>9</v>
      </c>
      <c r="D19" s="82">
        <v>58000</v>
      </c>
      <c r="E19" s="159">
        <v>3490</v>
      </c>
      <c r="F19" s="159">
        <v>29800</v>
      </c>
      <c r="G19" s="159">
        <v>24785</v>
      </c>
      <c r="H19" s="159">
        <v>11800</v>
      </c>
      <c r="I19" s="159">
        <f t="shared" si="0"/>
        <v>69875</v>
      </c>
      <c r="K19" s="48"/>
    </row>
    <row r="20" spans="1:9" ht="15">
      <c r="A20" s="160" t="s">
        <v>8</v>
      </c>
      <c r="B20" s="15"/>
      <c r="C20" s="15" t="s">
        <v>78</v>
      </c>
      <c r="D20" s="80">
        <v>144000</v>
      </c>
      <c r="E20" s="161">
        <v>0</v>
      </c>
      <c r="F20" s="161">
        <v>20744</v>
      </c>
      <c r="G20" s="161">
        <v>34270</v>
      </c>
      <c r="H20" s="161">
        <v>117385</v>
      </c>
      <c r="I20" s="159">
        <f>E20+F20+G20+H20</f>
        <v>172399</v>
      </c>
    </row>
    <row r="21" spans="1:9" ht="15.75" thickBot="1">
      <c r="A21" s="160" t="s">
        <v>10</v>
      </c>
      <c r="B21" s="15"/>
      <c r="C21" s="15" t="s">
        <v>72</v>
      </c>
      <c r="D21" s="86">
        <v>1000</v>
      </c>
      <c r="E21" s="161">
        <v>0</v>
      </c>
      <c r="F21" s="161">
        <v>0</v>
      </c>
      <c r="G21" s="161">
        <v>0</v>
      </c>
      <c r="H21" s="161">
        <v>0</v>
      </c>
      <c r="I21" s="159">
        <f t="shared" si="0"/>
        <v>0</v>
      </c>
    </row>
    <row r="22" spans="1:9" ht="15.75" thickBot="1">
      <c r="A22" s="163"/>
      <c r="B22" s="164"/>
      <c r="C22" s="165" t="s">
        <v>70</v>
      </c>
      <c r="D22" s="76">
        <f aca="true" t="shared" si="1" ref="D22:I22">SUM(D6:D21)</f>
        <v>603326</v>
      </c>
      <c r="E22" s="76">
        <f t="shared" si="1"/>
        <v>81225</v>
      </c>
      <c r="F22" s="76">
        <f t="shared" si="1"/>
        <v>218786.87</v>
      </c>
      <c r="G22" s="76">
        <f t="shared" si="1"/>
        <v>210011</v>
      </c>
      <c r="H22" s="76">
        <f t="shared" si="1"/>
        <v>205472</v>
      </c>
      <c r="I22" s="76">
        <f t="shared" si="1"/>
        <v>715494.87</v>
      </c>
    </row>
    <row r="23" spans="5:9" ht="15">
      <c r="E23" s="48"/>
      <c r="F23" s="48"/>
      <c r="H23" s="48"/>
      <c r="I23" s="48"/>
    </row>
    <row r="24" spans="1:5" ht="21.75" thickBot="1">
      <c r="A24" s="27" t="s">
        <v>76</v>
      </c>
      <c r="C24" s="23"/>
      <c r="D24" s="79"/>
      <c r="E24" s="23"/>
    </row>
    <row r="25" spans="1:9" ht="15">
      <c r="A25" s="151" t="s">
        <v>74</v>
      </c>
      <c r="B25" s="152"/>
      <c r="C25" s="167" t="s">
        <v>73</v>
      </c>
      <c r="D25" s="154" t="s">
        <v>312</v>
      </c>
      <c r="E25" s="155" t="s">
        <v>313</v>
      </c>
      <c r="F25" s="155" t="s">
        <v>421</v>
      </c>
      <c r="G25" s="191" t="s">
        <v>429</v>
      </c>
      <c r="H25" s="155" t="s">
        <v>430</v>
      </c>
      <c r="I25" s="319" t="s">
        <v>431</v>
      </c>
    </row>
    <row r="26" spans="1:9" ht="15">
      <c r="A26" s="156" t="s">
        <v>75</v>
      </c>
      <c r="B26" s="25"/>
      <c r="C26" s="26"/>
      <c r="D26" s="89" t="s">
        <v>116</v>
      </c>
      <c r="E26" s="157" t="s">
        <v>116</v>
      </c>
      <c r="F26" s="157" t="s">
        <v>116</v>
      </c>
      <c r="G26" s="157" t="s">
        <v>116</v>
      </c>
      <c r="H26" s="157" t="s">
        <v>116</v>
      </c>
      <c r="I26" s="320"/>
    </row>
    <row r="27" spans="1:9" ht="15">
      <c r="A27" s="160" t="s">
        <v>39</v>
      </c>
      <c r="B27" s="15"/>
      <c r="C27" s="15" t="s">
        <v>28</v>
      </c>
      <c r="D27" s="90">
        <v>57883</v>
      </c>
      <c r="E27" s="168">
        <v>13850.73</v>
      </c>
      <c r="F27" s="168">
        <v>14747.599999999999</v>
      </c>
      <c r="G27" s="168">
        <v>14603.390000000003</v>
      </c>
      <c r="H27" s="168">
        <v>14530.820000000002</v>
      </c>
      <c r="I27" s="168">
        <f>SUM(E27:H27)</f>
        <v>57732.54</v>
      </c>
    </row>
    <row r="28" spans="1:9" ht="15">
      <c r="A28" s="160" t="s">
        <v>40</v>
      </c>
      <c r="B28" s="15"/>
      <c r="C28" s="15" t="s">
        <v>29</v>
      </c>
      <c r="D28" s="91">
        <v>5000</v>
      </c>
      <c r="E28" s="168">
        <v>0</v>
      </c>
      <c r="F28" s="168">
        <v>4328</v>
      </c>
      <c r="G28" s="168">
        <v>530.28</v>
      </c>
      <c r="H28" s="168">
        <v>260</v>
      </c>
      <c r="I28" s="168">
        <f>SUM(E28:H28)</f>
        <v>5118.28</v>
      </c>
    </row>
    <row r="29" spans="1:9" ht="15">
      <c r="A29" s="160" t="s">
        <v>41</v>
      </c>
      <c r="B29" s="15"/>
      <c r="C29" s="15" t="s">
        <v>30</v>
      </c>
      <c r="D29" s="90">
        <v>3000</v>
      </c>
      <c r="E29" s="168">
        <v>0</v>
      </c>
      <c r="F29" s="168">
        <v>0</v>
      </c>
      <c r="G29" s="168">
        <v>0</v>
      </c>
      <c r="H29" s="168">
        <v>6398.65</v>
      </c>
      <c r="I29" s="168">
        <f>SUM(E29:H29)</f>
        <v>6398.65</v>
      </c>
    </row>
    <row r="30" spans="1:9" ht="15">
      <c r="A30" s="160" t="s">
        <v>42</v>
      </c>
      <c r="B30" s="15"/>
      <c r="C30" s="15" t="s">
        <v>838</v>
      </c>
      <c r="D30" s="90">
        <v>3000</v>
      </c>
      <c r="E30" s="168">
        <v>0</v>
      </c>
      <c r="F30" s="168">
        <v>0</v>
      </c>
      <c r="G30" s="168">
        <v>9291.03</v>
      </c>
      <c r="H30" s="168">
        <v>0</v>
      </c>
      <c r="I30" s="168">
        <f aca="true" t="shared" si="2" ref="I30:I42">SUM(E30:H30)</f>
        <v>9291.03</v>
      </c>
    </row>
    <row r="31" spans="1:9" ht="15">
      <c r="A31" s="160" t="s">
        <v>43</v>
      </c>
      <c r="B31" s="15"/>
      <c r="C31" s="15" t="s">
        <v>31</v>
      </c>
      <c r="D31" s="90">
        <v>200</v>
      </c>
      <c r="E31" s="168">
        <v>0</v>
      </c>
      <c r="F31" s="168">
        <v>0</v>
      </c>
      <c r="G31" s="168">
        <v>0</v>
      </c>
      <c r="H31" s="168">
        <v>200</v>
      </c>
      <c r="I31" s="168">
        <f t="shared" si="2"/>
        <v>200</v>
      </c>
    </row>
    <row r="32" spans="1:15" ht="15">
      <c r="A32" s="160" t="s">
        <v>44</v>
      </c>
      <c r="B32" s="15"/>
      <c r="C32" s="15" t="s">
        <v>32</v>
      </c>
      <c r="D32" s="92" t="s">
        <v>311</v>
      </c>
      <c r="E32" s="176" t="s">
        <v>554</v>
      </c>
      <c r="F32" s="176" t="s">
        <v>820</v>
      </c>
      <c r="G32" s="176" t="s">
        <v>676</v>
      </c>
      <c r="H32" s="312" t="s">
        <v>828</v>
      </c>
      <c r="I32" s="312" t="s">
        <v>829</v>
      </c>
      <c r="K32" s="48"/>
      <c r="L32" s="48"/>
      <c r="M32" s="48"/>
      <c r="N32" s="48"/>
      <c r="O32" s="48"/>
    </row>
    <row r="33" spans="1:9" ht="15">
      <c r="A33" s="160"/>
      <c r="B33" s="15" t="s">
        <v>45</v>
      </c>
      <c r="C33" s="15" t="s">
        <v>36</v>
      </c>
      <c r="D33" s="90">
        <v>74500</v>
      </c>
      <c r="E33" s="168">
        <v>0</v>
      </c>
      <c r="F33" s="168">
        <v>41203.57</v>
      </c>
      <c r="G33" s="168">
        <v>22102.589999999997</v>
      </c>
      <c r="H33" s="170">
        <v>29682.58</v>
      </c>
      <c r="I33" s="168">
        <f>SUM(E33:H33)</f>
        <v>92988.73999999999</v>
      </c>
    </row>
    <row r="34" spans="1:9" ht="15">
      <c r="A34" s="160"/>
      <c r="B34" s="15" t="s">
        <v>37</v>
      </c>
      <c r="C34" s="15" t="s">
        <v>80</v>
      </c>
      <c r="D34" s="93">
        <v>37651</v>
      </c>
      <c r="E34" s="169">
        <v>7074</v>
      </c>
      <c r="F34" s="169">
        <v>5881.14</v>
      </c>
      <c r="G34" s="169">
        <v>10109.019999999999</v>
      </c>
      <c r="H34" s="311">
        <v>11231.21</v>
      </c>
      <c r="I34" s="168">
        <f>SUM(E34:H34)</f>
        <v>34295.369999999995</v>
      </c>
    </row>
    <row r="35" spans="1:9" ht="15">
      <c r="A35" s="160"/>
      <c r="B35" s="15" t="s">
        <v>38</v>
      </c>
      <c r="C35" s="15" t="s">
        <v>79</v>
      </c>
      <c r="D35" s="90">
        <v>62000</v>
      </c>
      <c r="E35" s="168">
        <v>10069</v>
      </c>
      <c r="F35" s="168">
        <v>49665.33</v>
      </c>
      <c r="G35" s="168">
        <v>19096.690000000002</v>
      </c>
      <c r="H35" s="170">
        <v>31045</v>
      </c>
      <c r="I35" s="168">
        <f>SUM(E35:H35)</f>
        <v>109876.02</v>
      </c>
    </row>
    <row r="36" spans="1:9" ht="15">
      <c r="A36" s="160"/>
      <c r="B36" s="15" t="s">
        <v>263</v>
      </c>
      <c r="C36" s="15" t="s">
        <v>264</v>
      </c>
      <c r="D36" s="93">
        <v>4700</v>
      </c>
      <c r="E36" s="168">
        <v>594</v>
      </c>
      <c r="F36" s="168">
        <v>330</v>
      </c>
      <c r="G36" s="168">
        <v>21626.12</v>
      </c>
      <c r="H36" s="168">
        <v>8215.18</v>
      </c>
      <c r="I36" s="168">
        <f>SUM(E36:H36)</f>
        <v>30765.3</v>
      </c>
    </row>
    <row r="37" spans="1:11" ht="30">
      <c r="A37" s="160" t="s">
        <v>46</v>
      </c>
      <c r="B37" s="15"/>
      <c r="C37" s="17" t="s">
        <v>33</v>
      </c>
      <c r="D37" s="93">
        <v>3000</v>
      </c>
      <c r="E37" s="169">
        <v>0</v>
      </c>
      <c r="F37" s="169">
        <v>1594.52</v>
      </c>
      <c r="G37" s="169">
        <v>1108.86</v>
      </c>
      <c r="H37" s="169">
        <v>14523</v>
      </c>
      <c r="I37" s="169">
        <f t="shared" si="2"/>
        <v>17226.38</v>
      </c>
      <c r="J37" s="318"/>
      <c r="K37" s="316"/>
    </row>
    <row r="38" spans="1:9" ht="15">
      <c r="A38" s="160" t="s">
        <v>47</v>
      </c>
      <c r="B38" s="15"/>
      <c r="C38" s="15" t="s">
        <v>34</v>
      </c>
      <c r="D38" s="80">
        <v>4963</v>
      </c>
      <c r="E38" s="168">
        <v>4963</v>
      </c>
      <c r="F38" s="168">
        <v>0</v>
      </c>
      <c r="G38" s="168">
        <v>0</v>
      </c>
      <c r="H38" s="168"/>
      <c r="I38" s="168">
        <f t="shared" si="2"/>
        <v>4963</v>
      </c>
    </row>
    <row r="39" spans="1:9" ht="15">
      <c r="A39" s="160" t="s">
        <v>48</v>
      </c>
      <c r="B39" s="15"/>
      <c r="C39" s="15" t="s">
        <v>35</v>
      </c>
      <c r="D39" s="90">
        <v>2000</v>
      </c>
      <c r="E39" s="168">
        <v>1094</v>
      </c>
      <c r="F39" s="168">
        <v>120</v>
      </c>
      <c r="G39" s="168">
        <v>0</v>
      </c>
      <c r="H39" s="168">
        <v>615</v>
      </c>
      <c r="I39" s="168">
        <f t="shared" si="2"/>
        <v>1829</v>
      </c>
    </row>
    <row r="40" spans="1:12" ht="15">
      <c r="A40" s="160"/>
      <c r="B40" s="15" t="s">
        <v>419</v>
      </c>
      <c r="C40" s="150" t="s">
        <v>420</v>
      </c>
      <c r="D40" s="47">
        <v>0</v>
      </c>
      <c r="E40" s="170">
        <v>800</v>
      </c>
      <c r="F40" s="170">
        <v>0</v>
      </c>
      <c r="G40" s="170">
        <v>0</v>
      </c>
      <c r="H40" s="170">
        <v>0</v>
      </c>
      <c r="I40" s="168">
        <f t="shared" si="2"/>
        <v>800</v>
      </c>
      <c r="K40" s="23"/>
      <c r="L40" s="23"/>
    </row>
    <row r="41" spans="1:12" ht="15">
      <c r="A41" s="160" t="s">
        <v>49</v>
      </c>
      <c r="B41" s="15"/>
      <c r="C41" s="15" t="s">
        <v>310</v>
      </c>
      <c r="D41" s="90">
        <v>95621</v>
      </c>
      <c r="E41" s="168">
        <v>26515.905000000002</v>
      </c>
      <c r="F41" s="168">
        <v>30037.98</v>
      </c>
      <c r="G41" s="168">
        <v>20534.38</v>
      </c>
      <c r="H41" s="170">
        <v>26239</v>
      </c>
      <c r="I41" s="168">
        <f>SUM(E41:H41)</f>
        <v>103327.265</v>
      </c>
      <c r="K41" s="315"/>
      <c r="L41" s="316"/>
    </row>
    <row r="42" spans="1:12" ht="15">
      <c r="A42" s="160" t="s">
        <v>77</v>
      </c>
      <c r="B42" s="15"/>
      <c r="C42" s="15" t="s">
        <v>78</v>
      </c>
      <c r="D42" s="90">
        <v>144000</v>
      </c>
      <c r="E42" s="168">
        <v>0</v>
      </c>
      <c r="F42" s="168">
        <v>20744</v>
      </c>
      <c r="G42" s="168">
        <v>45476.91</v>
      </c>
      <c r="H42" s="168">
        <v>106178</v>
      </c>
      <c r="I42" s="168">
        <f t="shared" si="2"/>
        <v>172398.91</v>
      </c>
      <c r="K42" s="23"/>
      <c r="L42" s="315"/>
    </row>
    <row r="43" spans="1:11" ht="15.75" thickBot="1">
      <c r="A43" s="163"/>
      <c r="B43" s="164"/>
      <c r="C43" s="165" t="s">
        <v>70</v>
      </c>
      <c r="D43" s="171">
        <f>SUM(D27:D42)</f>
        <v>497518</v>
      </c>
      <c r="E43" s="172">
        <f>SUM(E27:E42)</f>
        <v>64960.634999999995</v>
      </c>
      <c r="F43" s="172">
        <f>SUM(F27:F42)</f>
        <v>168652.14</v>
      </c>
      <c r="G43" s="172">
        <f>SUM(G27:G42)</f>
        <v>164479.27000000002</v>
      </c>
      <c r="H43" s="172">
        <f>SUM(H27:H42)</f>
        <v>249118.44</v>
      </c>
      <c r="I43" s="214">
        <f>SUM(E43:H43)</f>
        <v>647210.4850000001</v>
      </c>
      <c r="K43" s="48"/>
    </row>
    <row r="44" spans="1:12" ht="15.75" thickBot="1">
      <c r="A44" s="23"/>
      <c r="B44" s="23"/>
      <c r="C44" s="23"/>
      <c r="D44" s="166">
        <f>D22-D43</f>
        <v>105808</v>
      </c>
      <c r="E44" s="166">
        <f>E22-E43</f>
        <v>16264.365000000005</v>
      </c>
      <c r="F44" s="166">
        <f>F22-F43</f>
        <v>50134.72999999998</v>
      </c>
      <c r="G44" s="166">
        <f>G22-G43</f>
        <v>45531.72999999998</v>
      </c>
      <c r="H44" s="307">
        <f>H22-H43</f>
        <v>-43646.44</v>
      </c>
      <c r="I44" s="166">
        <f>SUM(E44:H44)</f>
        <v>68284.38499999997</v>
      </c>
      <c r="J44" s="48"/>
      <c r="L44" s="48"/>
    </row>
    <row r="45" spans="10:11" ht="15">
      <c r="J45" s="48"/>
      <c r="K45" s="149"/>
    </row>
  </sheetData>
  <sheetProtection/>
  <mergeCells count="3">
    <mergeCell ref="I4:I5"/>
    <mergeCell ref="I25:I26"/>
    <mergeCell ref="A1:I1"/>
  </mergeCells>
  <printOptions/>
  <pageMargins left="0.25" right="0.25" top="0.75" bottom="0.75" header="0.3" footer="0.3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9"/>
  <sheetViews>
    <sheetView view="pageBreakPreview" zoomScale="60" zoomScalePageLayoutView="0" workbookViewId="0" topLeftCell="A1">
      <selection activeCell="J24" sqref="J24"/>
    </sheetView>
  </sheetViews>
  <sheetFormatPr defaultColWidth="9.140625" defaultRowHeight="15"/>
  <cols>
    <col min="2" max="2" width="12.8515625" style="0" customWidth="1"/>
    <col min="3" max="3" width="41.28125" style="0" customWidth="1"/>
    <col min="4" max="4" width="19.8515625" style="0" bestFit="1" customWidth="1"/>
    <col min="5" max="5" width="12.8515625" style="0" bestFit="1" customWidth="1"/>
    <col min="6" max="6" width="14.57421875" style="0" customWidth="1"/>
    <col min="7" max="7" width="20.57421875" style="0" bestFit="1" customWidth="1"/>
  </cols>
  <sheetData>
    <row r="1" ht="15">
      <c r="B1" t="s">
        <v>152</v>
      </c>
    </row>
    <row r="3" spans="2:9" ht="15">
      <c r="B3" s="56" t="s">
        <v>83</v>
      </c>
      <c r="C3" s="56" t="s">
        <v>156</v>
      </c>
      <c r="D3" s="56" t="s">
        <v>84</v>
      </c>
      <c r="E3" s="56" t="s">
        <v>157</v>
      </c>
      <c r="F3" s="56" t="s">
        <v>158</v>
      </c>
      <c r="G3" s="56" t="s">
        <v>159</v>
      </c>
      <c r="H3" s="56" t="s">
        <v>116</v>
      </c>
      <c r="I3" s="56" t="s">
        <v>115</v>
      </c>
    </row>
    <row r="4" spans="2:9" ht="15">
      <c r="B4" s="15" t="s">
        <v>221</v>
      </c>
      <c r="C4" s="15" t="s">
        <v>222</v>
      </c>
      <c r="D4" s="15" t="s">
        <v>223</v>
      </c>
      <c r="E4" s="15" t="s">
        <v>224</v>
      </c>
      <c r="F4" s="15" t="s">
        <v>225</v>
      </c>
      <c r="G4" s="15" t="s">
        <v>226</v>
      </c>
      <c r="H4" s="16">
        <v>600</v>
      </c>
      <c r="I4" s="16">
        <f>H4*3.4528</f>
        <v>2071.68</v>
      </c>
    </row>
    <row r="5" spans="2:9" ht="15">
      <c r="B5" s="15" t="s">
        <v>203</v>
      </c>
      <c r="C5" s="15" t="s">
        <v>204</v>
      </c>
      <c r="D5" s="15" t="s">
        <v>88</v>
      </c>
      <c r="E5" s="15"/>
      <c r="F5" s="15" t="s">
        <v>172</v>
      </c>
      <c r="G5" s="15" t="s">
        <v>172</v>
      </c>
      <c r="H5" s="16">
        <v>0</v>
      </c>
      <c r="I5" s="16">
        <f aca="true" t="shared" si="0" ref="I5:I15">H5*3.4528</f>
        <v>0</v>
      </c>
    </row>
    <row r="6" spans="2:9" ht="15">
      <c r="B6" s="15" t="s">
        <v>205</v>
      </c>
      <c r="C6" s="15" t="s">
        <v>206</v>
      </c>
      <c r="D6" s="15" t="s">
        <v>88</v>
      </c>
      <c r="E6" s="15"/>
      <c r="F6" s="15" t="s">
        <v>172</v>
      </c>
      <c r="G6" s="15" t="s">
        <v>172</v>
      </c>
      <c r="H6" s="16">
        <v>0</v>
      </c>
      <c r="I6" s="16">
        <f t="shared" si="0"/>
        <v>0</v>
      </c>
    </row>
    <row r="7" spans="2:9" ht="15">
      <c r="B7" s="15" t="s">
        <v>173</v>
      </c>
      <c r="C7" s="15" t="s">
        <v>207</v>
      </c>
      <c r="D7" s="15" t="s">
        <v>88</v>
      </c>
      <c r="E7" s="15"/>
      <c r="F7" s="15" t="s">
        <v>172</v>
      </c>
      <c r="G7" s="15" t="s">
        <v>172</v>
      </c>
      <c r="H7" s="16"/>
      <c r="I7" s="16">
        <f t="shared" si="0"/>
        <v>0</v>
      </c>
    </row>
    <row r="8" spans="2:9" ht="15">
      <c r="B8" s="15" t="s">
        <v>227</v>
      </c>
      <c r="C8" s="15" t="s">
        <v>228</v>
      </c>
      <c r="D8" s="15" t="s">
        <v>223</v>
      </c>
      <c r="E8" s="15" t="s">
        <v>224</v>
      </c>
      <c r="F8" s="15" t="s">
        <v>225</v>
      </c>
      <c r="G8" s="15" t="s">
        <v>226</v>
      </c>
      <c r="H8" s="16">
        <v>1200</v>
      </c>
      <c r="I8" s="16">
        <f t="shared" si="0"/>
        <v>4143.36</v>
      </c>
    </row>
    <row r="9" spans="2:9" ht="15">
      <c r="B9" s="15" t="s">
        <v>208</v>
      </c>
      <c r="C9" s="15" t="s">
        <v>209</v>
      </c>
      <c r="D9" s="15" t="s">
        <v>210</v>
      </c>
      <c r="E9" s="15"/>
      <c r="F9" s="15" t="s">
        <v>211</v>
      </c>
      <c r="G9" s="15" t="s">
        <v>211</v>
      </c>
      <c r="H9" s="16">
        <v>0</v>
      </c>
      <c r="I9" s="16">
        <f t="shared" si="0"/>
        <v>0</v>
      </c>
    </row>
    <row r="10" spans="2:9" ht="15">
      <c r="B10" s="15" t="s">
        <v>229</v>
      </c>
      <c r="C10" s="15"/>
      <c r="D10" s="15"/>
      <c r="E10" s="15"/>
      <c r="F10" s="15"/>
      <c r="G10" s="15"/>
      <c r="H10" s="16"/>
      <c r="I10" s="16">
        <f t="shared" si="0"/>
        <v>0</v>
      </c>
    </row>
    <row r="11" spans="2:9" ht="15">
      <c r="B11" s="15" t="s">
        <v>217</v>
      </c>
      <c r="C11" s="15" t="s">
        <v>228</v>
      </c>
      <c r="D11" s="15" t="s">
        <v>219</v>
      </c>
      <c r="E11" s="15" t="s">
        <v>241</v>
      </c>
      <c r="F11" s="15" t="s">
        <v>225</v>
      </c>
      <c r="G11" s="15" t="s">
        <v>225</v>
      </c>
      <c r="H11" s="16">
        <v>3600</v>
      </c>
      <c r="I11" s="16">
        <f t="shared" si="0"/>
        <v>12430.08</v>
      </c>
    </row>
    <row r="12" spans="2:9" ht="15">
      <c r="B12" s="15" t="s">
        <v>230</v>
      </c>
      <c r="C12" s="15" t="s">
        <v>231</v>
      </c>
      <c r="D12" s="15" t="s">
        <v>232</v>
      </c>
      <c r="E12" s="15"/>
      <c r="F12" s="15" t="s">
        <v>233</v>
      </c>
      <c r="G12" s="15" t="s">
        <v>233</v>
      </c>
      <c r="H12" s="16">
        <v>0</v>
      </c>
      <c r="I12" s="16">
        <f t="shared" si="0"/>
        <v>0</v>
      </c>
    </row>
    <row r="13" spans="2:9" ht="15">
      <c r="B13" s="15" t="s">
        <v>234</v>
      </c>
      <c r="C13" s="15" t="s">
        <v>235</v>
      </c>
      <c r="D13" s="15" t="s">
        <v>210</v>
      </c>
      <c r="E13" s="15"/>
      <c r="F13" s="15" t="s">
        <v>172</v>
      </c>
      <c r="G13" s="15" t="s">
        <v>172</v>
      </c>
      <c r="H13" s="16">
        <v>0</v>
      </c>
      <c r="I13" s="16">
        <f t="shared" si="0"/>
        <v>0</v>
      </c>
    </row>
    <row r="14" spans="2:9" ht="15">
      <c r="B14" s="15" t="s">
        <v>236</v>
      </c>
      <c r="C14" s="15" t="s">
        <v>237</v>
      </c>
      <c r="D14" s="15" t="s">
        <v>238</v>
      </c>
      <c r="E14" s="15" t="s">
        <v>241</v>
      </c>
      <c r="F14" s="15" t="s">
        <v>225</v>
      </c>
      <c r="G14" s="15" t="s">
        <v>225</v>
      </c>
      <c r="H14" s="16">
        <v>7200</v>
      </c>
      <c r="I14" s="16">
        <f t="shared" si="0"/>
        <v>24860.16</v>
      </c>
    </row>
    <row r="15" spans="2:9" ht="15">
      <c r="B15" s="15" t="s">
        <v>239</v>
      </c>
      <c r="C15" s="15" t="s">
        <v>240</v>
      </c>
      <c r="D15" s="15" t="s">
        <v>135</v>
      </c>
      <c r="E15" s="15" t="s">
        <v>241</v>
      </c>
      <c r="F15" s="15" t="s">
        <v>85</v>
      </c>
      <c r="G15" s="15" t="s">
        <v>85</v>
      </c>
      <c r="H15" s="16">
        <v>0</v>
      </c>
      <c r="I15" s="16">
        <f t="shared" si="0"/>
        <v>0</v>
      </c>
    </row>
    <row r="16" spans="7:9" ht="15">
      <c r="G16" s="50" t="s">
        <v>92</v>
      </c>
      <c r="H16" s="62">
        <f>SUM(H4:H15)</f>
        <v>12600</v>
      </c>
      <c r="I16" s="62">
        <f>SUM(I4:I15)</f>
        <v>43505.28</v>
      </c>
    </row>
    <row r="18" spans="7:8" ht="15">
      <c r="G18" t="s">
        <v>303</v>
      </c>
      <c r="H18" s="48">
        <f>H16-H19</f>
        <v>8600</v>
      </c>
    </row>
    <row r="19" spans="7:8" ht="15">
      <c r="G19" t="s">
        <v>163</v>
      </c>
      <c r="H19" s="48">
        <v>4000</v>
      </c>
    </row>
  </sheetData>
  <sheetProtection/>
  <printOptions/>
  <pageMargins left="0.7" right="0.7" top="0.75" bottom="0.75" header="0.3" footer="0.3"/>
  <pageSetup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10"/>
  <sheetViews>
    <sheetView view="pageBreakPreview" zoomScale="60" zoomScalePageLayoutView="0" workbookViewId="0" topLeftCell="A1">
      <selection activeCell="M22" sqref="M22"/>
    </sheetView>
  </sheetViews>
  <sheetFormatPr defaultColWidth="9.140625" defaultRowHeight="15"/>
  <cols>
    <col min="2" max="2" width="12.8515625" style="0" customWidth="1"/>
    <col min="3" max="3" width="41.28125" style="0" customWidth="1"/>
    <col min="4" max="4" width="19.8515625" style="0" bestFit="1" customWidth="1"/>
    <col min="5" max="5" width="12.8515625" style="0" bestFit="1" customWidth="1"/>
    <col min="6" max="6" width="14.57421875" style="0" customWidth="1"/>
    <col min="7" max="7" width="20.57421875" style="0" bestFit="1" customWidth="1"/>
  </cols>
  <sheetData>
    <row r="1" ht="15">
      <c r="B1" t="s">
        <v>301</v>
      </c>
    </row>
    <row r="3" spans="2:9" ht="15">
      <c r="B3" s="56" t="s">
        <v>83</v>
      </c>
      <c r="C3" s="56" t="s">
        <v>156</v>
      </c>
      <c r="D3" s="56" t="s">
        <v>84</v>
      </c>
      <c r="E3" s="56" t="s">
        <v>157</v>
      </c>
      <c r="F3" s="56" t="s">
        <v>158</v>
      </c>
      <c r="G3" s="56" t="s">
        <v>159</v>
      </c>
      <c r="H3" s="56" t="s">
        <v>116</v>
      </c>
      <c r="I3" s="56" t="s">
        <v>115</v>
      </c>
    </row>
    <row r="4" spans="2:9" ht="15">
      <c r="B4" s="15" t="s">
        <v>242</v>
      </c>
      <c r="C4" s="15" t="s">
        <v>244</v>
      </c>
      <c r="D4" s="15" t="s">
        <v>232</v>
      </c>
      <c r="E4" s="15" t="s">
        <v>249</v>
      </c>
      <c r="F4" s="15"/>
      <c r="G4" s="15"/>
      <c r="H4" s="16">
        <v>3000</v>
      </c>
      <c r="I4" s="16">
        <f>H4*3.4528</f>
        <v>10358.4</v>
      </c>
    </row>
    <row r="5" spans="2:9" ht="15">
      <c r="B5" s="15" t="s">
        <v>243</v>
      </c>
      <c r="C5" s="15" t="s">
        <v>245</v>
      </c>
      <c r="D5" s="15" t="s">
        <v>210</v>
      </c>
      <c r="E5" s="15"/>
      <c r="F5" s="15"/>
      <c r="G5" s="15"/>
      <c r="H5" s="16">
        <v>5000</v>
      </c>
      <c r="I5" s="16">
        <f>H5*3.4528</f>
        <v>17264</v>
      </c>
    </row>
    <row r="6" spans="2:9" ht="15">
      <c r="B6" s="15" t="s">
        <v>248</v>
      </c>
      <c r="C6" s="15" t="s">
        <v>246</v>
      </c>
      <c r="D6" s="15" t="s">
        <v>247</v>
      </c>
      <c r="E6" s="15"/>
      <c r="F6" s="15"/>
      <c r="G6" s="15"/>
      <c r="H6" s="16">
        <v>3000</v>
      </c>
      <c r="I6" s="16">
        <f>H6*3.4528</f>
        <v>10358.4</v>
      </c>
    </row>
    <row r="7" spans="2:9" ht="15">
      <c r="B7" s="15"/>
      <c r="C7" s="15"/>
      <c r="D7" s="15"/>
      <c r="E7" s="15"/>
      <c r="F7" s="15"/>
      <c r="G7" s="15"/>
      <c r="H7" s="16"/>
      <c r="I7" s="16"/>
    </row>
    <row r="8" spans="7:9" ht="15">
      <c r="G8" s="50" t="s">
        <v>92</v>
      </c>
      <c r="H8" s="62">
        <f>SUM(H4:H7)</f>
        <v>11000</v>
      </c>
      <c r="I8" s="62">
        <f>SUM(I4:I7)</f>
        <v>37980.8</v>
      </c>
    </row>
    <row r="10" ht="15">
      <c r="J10" t="s">
        <v>257</v>
      </c>
    </row>
  </sheetData>
  <sheetProtection/>
  <printOptions/>
  <pageMargins left="0.7" right="0.7" top="0.75" bottom="0.75" header="0.3" footer="0.3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7">
      <selection activeCell="K15" sqref="K15"/>
    </sheetView>
  </sheetViews>
  <sheetFormatPr defaultColWidth="9.140625" defaultRowHeight="15"/>
  <cols>
    <col min="2" max="2" width="15.140625" style="0" bestFit="1" customWidth="1"/>
    <col min="4" max="4" width="10.7109375" style="0" bestFit="1" customWidth="1"/>
    <col min="5" max="5" width="18.7109375" style="0" bestFit="1" customWidth="1"/>
  </cols>
  <sheetData>
    <row r="1" spans="1:3" ht="21">
      <c r="A1" s="22" t="s">
        <v>85</v>
      </c>
      <c r="C1" s="22"/>
    </row>
    <row r="2" spans="5:8" ht="15">
      <c r="E2" s="28"/>
      <c r="F2" s="31">
        <v>1</v>
      </c>
      <c r="G2" s="31">
        <v>2</v>
      </c>
      <c r="H2" s="31">
        <v>3</v>
      </c>
    </row>
    <row r="3" spans="5:8" ht="15">
      <c r="E3" s="28"/>
      <c r="F3" s="32" t="s">
        <v>94</v>
      </c>
      <c r="G3" s="32" t="s">
        <v>95</v>
      </c>
      <c r="H3" s="32" t="s">
        <v>96</v>
      </c>
    </row>
    <row r="4" spans="5:11" ht="15">
      <c r="E4" s="28" t="s">
        <v>97</v>
      </c>
      <c r="F4" s="33"/>
      <c r="G4" s="33" t="s">
        <v>98</v>
      </c>
      <c r="H4" s="34"/>
      <c r="J4">
        <v>4.26</v>
      </c>
      <c r="K4">
        <f>J4*7200</f>
        <v>30672</v>
      </c>
    </row>
    <row r="5" spans="5:11" ht="15">
      <c r="E5" s="35" t="s">
        <v>99</v>
      </c>
      <c r="F5" s="36">
        <v>1400</v>
      </c>
      <c r="G5" s="36">
        <v>1400</v>
      </c>
      <c r="H5" s="36">
        <v>1400</v>
      </c>
      <c r="I5" s="45">
        <f>H5+G5+F5</f>
        <v>4200</v>
      </c>
      <c r="J5">
        <v>4.26</v>
      </c>
      <c r="K5" s="45">
        <f>J5*I5</f>
        <v>17892</v>
      </c>
    </row>
    <row r="6" spans="5:8" ht="15">
      <c r="E6" s="28" t="s">
        <v>100</v>
      </c>
      <c r="F6" s="37">
        <v>1500</v>
      </c>
      <c r="G6" s="37">
        <v>1500</v>
      </c>
      <c r="H6" s="37">
        <v>1500</v>
      </c>
    </row>
    <row r="7" spans="5:11" ht="15">
      <c r="E7" s="28" t="s">
        <v>101</v>
      </c>
      <c r="F7" s="400">
        <v>3526</v>
      </c>
      <c r="G7" s="400"/>
      <c r="H7" s="401"/>
      <c r="J7">
        <v>4.26</v>
      </c>
      <c r="K7" s="46">
        <f>F7*J7</f>
        <v>15020.759999999998</v>
      </c>
    </row>
    <row r="8" spans="5:8" ht="15">
      <c r="E8" s="28" t="s">
        <v>102</v>
      </c>
      <c r="F8" s="38"/>
      <c r="G8" s="39"/>
      <c r="H8" s="39"/>
    </row>
    <row r="9" spans="5:8" ht="15">
      <c r="E9" s="28"/>
      <c r="F9" s="40"/>
      <c r="G9" s="40"/>
      <c r="H9" s="40"/>
    </row>
    <row r="10" ht="15">
      <c r="E10" s="28"/>
    </row>
    <row r="11" spans="4:11" ht="15">
      <c r="D11" t="s">
        <v>103</v>
      </c>
      <c r="E11" s="28" t="s">
        <v>86</v>
      </c>
      <c r="F11" s="41">
        <v>1000</v>
      </c>
      <c r="G11" s="21">
        <v>1000</v>
      </c>
      <c r="H11" s="21">
        <v>1000</v>
      </c>
      <c r="K11">
        <v>9000</v>
      </c>
    </row>
    <row r="12" spans="5:8" ht="15">
      <c r="E12" s="28" t="s">
        <v>87</v>
      </c>
      <c r="F12" s="41">
        <v>1000</v>
      </c>
      <c r="G12" s="21">
        <v>1000</v>
      </c>
      <c r="H12" s="21">
        <v>1000</v>
      </c>
    </row>
    <row r="13" spans="5:8" ht="15">
      <c r="E13" s="28" t="s">
        <v>104</v>
      </c>
      <c r="F13" s="41">
        <v>1000</v>
      </c>
      <c r="G13" s="21">
        <v>1000</v>
      </c>
      <c r="H13" s="21">
        <v>1000</v>
      </c>
    </row>
    <row r="14" spans="5:11" ht="15">
      <c r="E14" s="28"/>
      <c r="F14" s="42"/>
      <c r="K14" s="45">
        <f>K4+K5+K7+K11</f>
        <v>72584.76</v>
      </c>
    </row>
    <row r="15" spans="3:7" ht="15">
      <c r="C15">
        <v>700</v>
      </c>
      <c r="D15" t="s">
        <v>105</v>
      </c>
      <c r="E15" s="28" t="s">
        <v>93</v>
      </c>
      <c r="F15" s="41"/>
      <c r="G15" s="21"/>
    </row>
    <row r="16" spans="3:7" ht="15">
      <c r="C16">
        <v>500</v>
      </c>
      <c r="D16" s="43">
        <v>2300</v>
      </c>
      <c r="E16" s="28" t="s">
        <v>106</v>
      </c>
      <c r="F16" s="41"/>
      <c r="G16" s="21"/>
    </row>
    <row r="17" spans="3:7" ht="15">
      <c r="C17">
        <v>400</v>
      </c>
      <c r="E17" s="28" t="s">
        <v>107</v>
      </c>
      <c r="F17" s="21"/>
      <c r="G17" s="21"/>
    </row>
    <row r="18" spans="3:7" ht="15">
      <c r="C18">
        <v>700</v>
      </c>
      <c r="E18" s="28" t="s">
        <v>108</v>
      </c>
      <c r="F18" s="21"/>
      <c r="G18" s="21"/>
    </row>
    <row r="20" spans="1:8" ht="15">
      <c r="A20" s="402" t="s">
        <v>109</v>
      </c>
      <c r="B20" s="1" t="s">
        <v>12</v>
      </c>
      <c r="C20" s="2"/>
      <c r="D20" s="2"/>
      <c r="F20" s="14">
        <v>1</v>
      </c>
      <c r="G20" s="14">
        <v>2</v>
      </c>
      <c r="H20" s="14">
        <v>3</v>
      </c>
    </row>
    <row r="21" spans="1:8" ht="15">
      <c r="A21" s="402"/>
      <c r="B21" s="2"/>
      <c r="C21" s="3" t="s">
        <v>13</v>
      </c>
      <c r="D21" s="4">
        <v>60000</v>
      </c>
      <c r="F21" s="29"/>
      <c r="G21" s="29">
        <v>30000</v>
      </c>
      <c r="H21" s="29"/>
    </row>
    <row r="22" spans="1:8" ht="15">
      <c r="A22" s="402"/>
      <c r="B22" s="2"/>
      <c r="C22" s="3" t="s">
        <v>14</v>
      </c>
      <c r="D22" s="4">
        <v>50000</v>
      </c>
      <c r="F22" s="29"/>
      <c r="G22" s="29"/>
      <c r="H22" s="29"/>
    </row>
    <row r="23" spans="1:8" ht="15">
      <c r="A23" s="402"/>
      <c r="B23" s="5"/>
      <c r="C23" s="6" t="s">
        <v>15</v>
      </c>
      <c r="D23" s="7">
        <v>2800</v>
      </c>
      <c r="F23" s="29"/>
      <c r="G23" s="29"/>
      <c r="H23" s="29">
        <v>700</v>
      </c>
    </row>
    <row r="24" spans="1:8" ht="15">
      <c r="A24" s="402"/>
      <c r="B24" s="2"/>
      <c r="C24" s="2"/>
      <c r="D24" s="4">
        <f>D21+D22+D23</f>
        <v>112800</v>
      </c>
      <c r="F24" s="30"/>
      <c r="G24" s="30"/>
      <c r="H24" s="30"/>
    </row>
    <row r="25" spans="1:8" ht="15">
      <c r="A25" s="402"/>
      <c r="D25" s="8"/>
      <c r="F25" s="30"/>
      <c r="G25" s="30"/>
      <c r="H25" s="30"/>
    </row>
    <row r="26" spans="1:8" ht="15">
      <c r="A26" s="402"/>
      <c r="B26" s="9" t="s">
        <v>16</v>
      </c>
      <c r="C26" s="9"/>
      <c r="D26" s="10">
        <v>240000</v>
      </c>
      <c r="F26" s="29">
        <v>10000</v>
      </c>
      <c r="G26" s="29">
        <v>30000</v>
      </c>
      <c r="H26" s="29">
        <v>5300</v>
      </c>
    </row>
    <row r="27" spans="1:8" ht="15">
      <c r="A27" s="402"/>
      <c r="B27" s="9" t="s">
        <v>17</v>
      </c>
      <c r="C27" s="9" t="s">
        <v>18</v>
      </c>
      <c r="D27" s="11">
        <f>12000*3.45</f>
        <v>41400</v>
      </c>
      <c r="F27" s="29"/>
      <c r="G27" s="29">
        <v>41433</v>
      </c>
      <c r="H27" s="29"/>
    </row>
    <row r="28" spans="1:8" ht="15">
      <c r="A28" s="402"/>
      <c r="B28" s="9"/>
      <c r="C28" s="9"/>
      <c r="D28" s="10">
        <f>D26+D27</f>
        <v>281400</v>
      </c>
      <c r="F28" s="30"/>
      <c r="G28" s="30"/>
      <c r="H28" s="30"/>
    </row>
    <row r="29" spans="1:8" ht="15">
      <c r="A29" s="402"/>
      <c r="B29" s="9"/>
      <c r="C29" s="12" t="s">
        <v>19</v>
      </c>
      <c r="D29" s="13">
        <f>D24+D26+D27</f>
        <v>394200</v>
      </c>
      <c r="F29" s="30"/>
      <c r="G29" s="30"/>
      <c r="H29" s="30"/>
    </row>
    <row r="30" ht="15">
      <c r="B30" s="44"/>
    </row>
  </sheetData>
  <sheetProtection/>
  <mergeCells count="2">
    <mergeCell ref="F7:H7"/>
    <mergeCell ref="A20:A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50" workbookViewId="0" topLeftCell="A1">
      <selection activeCell="K11" sqref="K11"/>
    </sheetView>
  </sheetViews>
  <sheetFormatPr defaultColWidth="9.140625" defaultRowHeight="15"/>
  <cols>
    <col min="1" max="1" width="5.8515625" style="0" customWidth="1"/>
    <col min="2" max="2" width="60.421875" style="0" customWidth="1"/>
    <col min="3" max="3" width="7.7109375" style="0" customWidth="1"/>
    <col min="4" max="4" width="7.7109375" style="0" bestFit="1" customWidth="1"/>
    <col min="5" max="5" width="10.28125" style="0" customWidth="1"/>
  </cols>
  <sheetData>
    <row r="1" spans="1:3" ht="21.75" thickBot="1">
      <c r="A1" s="27" t="s">
        <v>67</v>
      </c>
      <c r="C1" s="79"/>
    </row>
    <row r="2" spans="1:8" ht="15">
      <c r="A2" s="173" t="s">
        <v>74</v>
      </c>
      <c r="B2" s="167" t="s">
        <v>73</v>
      </c>
      <c r="C2" s="154" t="s">
        <v>312</v>
      </c>
      <c r="D2" s="155" t="s">
        <v>313</v>
      </c>
      <c r="E2" s="155" t="s">
        <v>421</v>
      </c>
      <c r="F2" s="191" t="s">
        <v>429</v>
      </c>
      <c r="G2" s="155" t="s">
        <v>430</v>
      </c>
      <c r="H2" s="319" t="s">
        <v>431</v>
      </c>
    </row>
    <row r="3" spans="1:8" ht="15">
      <c r="A3" s="174" t="s">
        <v>75</v>
      </c>
      <c r="B3" s="26"/>
      <c r="C3" s="89" t="s">
        <v>116</v>
      </c>
      <c r="D3" s="157" t="s">
        <v>116</v>
      </c>
      <c r="E3" s="157" t="s">
        <v>116</v>
      </c>
      <c r="F3" s="157" t="s">
        <v>116</v>
      </c>
      <c r="G3" s="157" t="s">
        <v>116</v>
      </c>
      <c r="H3" s="320"/>
    </row>
    <row r="4" spans="1:8" ht="14.25" customHeight="1">
      <c r="A4" s="175">
        <v>1</v>
      </c>
      <c r="B4" s="15" t="s">
        <v>830</v>
      </c>
      <c r="C4" s="16">
        <v>45332.18721037998</v>
      </c>
      <c r="D4" s="168">
        <v>11161</v>
      </c>
      <c r="E4" s="168">
        <v>11663.07</v>
      </c>
      <c r="F4" s="168">
        <v>12659.310000000001</v>
      </c>
      <c r="G4" s="168">
        <v>10871</v>
      </c>
      <c r="H4" s="168">
        <v>46354.380000000005</v>
      </c>
    </row>
    <row r="5" spans="1:8" ht="15">
      <c r="A5" s="175">
        <v>2</v>
      </c>
      <c r="B5" s="15" t="s">
        <v>50</v>
      </c>
      <c r="C5" s="16">
        <v>1700</v>
      </c>
      <c r="D5" s="168">
        <v>350</v>
      </c>
      <c r="E5" s="168">
        <v>379</v>
      </c>
      <c r="F5" s="168">
        <v>388.4</v>
      </c>
      <c r="G5" s="168">
        <v>704.04</v>
      </c>
      <c r="H5" s="168">
        <f aca="true" t="shared" si="0" ref="H5:H18">SUM(D5:G5)</f>
        <v>1821.44</v>
      </c>
    </row>
    <row r="6" spans="1:8" ht="15">
      <c r="A6" s="175">
        <v>3</v>
      </c>
      <c r="B6" s="15" t="s">
        <v>51</v>
      </c>
      <c r="C6" s="47">
        <v>1800</v>
      </c>
      <c r="D6" s="168">
        <v>592</v>
      </c>
      <c r="E6" s="168">
        <v>487</v>
      </c>
      <c r="F6" s="168">
        <v>510.54</v>
      </c>
      <c r="G6" s="168">
        <v>589.16</v>
      </c>
      <c r="H6" s="168">
        <f t="shared" si="0"/>
        <v>2178.7</v>
      </c>
    </row>
    <row r="7" spans="1:8" ht="15">
      <c r="A7" s="175">
        <v>4</v>
      </c>
      <c r="B7" s="15" t="s">
        <v>52</v>
      </c>
      <c r="C7" s="16">
        <v>500</v>
      </c>
      <c r="D7" s="168">
        <v>0</v>
      </c>
      <c r="E7" s="168">
        <v>26</v>
      </c>
      <c r="F7" s="168">
        <v>19.53</v>
      </c>
      <c r="G7" s="168">
        <v>67</v>
      </c>
      <c r="H7" s="168">
        <f t="shared" si="0"/>
        <v>112.53</v>
      </c>
    </row>
    <row r="8" spans="1:8" ht="15">
      <c r="A8" s="175">
        <v>5</v>
      </c>
      <c r="B8" s="15" t="s">
        <v>53</v>
      </c>
      <c r="C8" s="16">
        <v>500</v>
      </c>
      <c r="D8" s="168">
        <v>45.99</v>
      </c>
      <c r="E8" s="168">
        <v>141</v>
      </c>
      <c r="F8" s="168">
        <v>50.11</v>
      </c>
      <c r="G8" s="168">
        <v>0</v>
      </c>
      <c r="H8" s="168">
        <f t="shared" si="0"/>
        <v>237.10000000000002</v>
      </c>
    </row>
    <row r="9" spans="1:8" ht="15">
      <c r="A9" s="175">
        <v>6</v>
      </c>
      <c r="B9" s="15" t="s">
        <v>54</v>
      </c>
      <c r="C9" s="16">
        <v>400</v>
      </c>
      <c r="D9" s="168">
        <v>492</v>
      </c>
      <c r="E9" s="168">
        <v>99</v>
      </c>
      <c r="F9" s="168">
        <v>0</v>
      </c>
      <c r="G9" s="168">
        <v>0</v>
      </c>
      <c r="H9" s="168">
        <f t="shared" si="0"/>
        <v>591</v>
      </c>
    </row>
    <row r="10" spans="1:8" ht="15">
      <c r="A10" s="175">
        <v>7</v>
      </c>
      <c r="B10" s="15" t="s">
        <v>55</v>
      </c>
      <c r="C10" s="47">
        <v>500</v>
      </c>
      <c r="D10" s="168">
        <v>0</v>
      </c>
      <c r="E10" s="168">
        <v>365.81</v>
      </c>
      <c r="F10" s="168">
        <v>0</v>
      </c>
      <c r="G10" s="168">
        <v>0</v>
      </c>
      <c r="H10" s="168">
        <f t="shared" si="0"/>
        <v>365.81</v>
      </c>
    </row>
    <row r="11" spans="1:8" ht="15">
      <c r="A11" s="175">
        <v>8</v>
      </c>
      <c r="B11" s="15" t="s">
        <v>56</v>
      </c>
      <c r="C11" s="47">
        <v>900</v>
      </c>
      <c r="D11" s="168">
        <v>23</v>
      </c>
      <c r="E11" s="168">
        <v>164</v>
      </c>
      <c r="F11" s="168">
        <v>115.9</v>
      </c>
      <c r="G11" s="168">
        <v>368.11</v>
      </c>
      <c r="H11" s="168">
        <f t="shared" si="0"/>
        <v>671.01</v>
      </c>
    </row>
    <row r="12" spans="1:8" ht="15">
      <c r="A12" s="175">
        <v>9</v>
      </c>
      <c r="B12" s="15" t="s">
        <v>57</v>
      </c>
      <c r="C12" s="47">
        <v>300</v>
      </c>
      <c r="D12" s="168">
        <v>138</v>
      </c>
      <c r="E12" s="168">
        <v>248.46</v>
      </c>
      <c r="F12" s="168">
        <v>45</v>
      </c>
      <c r="G12" s="168">
        <v>10.51</v>
      </c>
      <c r="H12" s="168">
        <f t="shared" si="0"/>
        <v>441.97</v>
      </c>
    </row>
    <row r="13" spans="1:8" ht="15">
      <c r="A13" s="175">
        <v>10</v>
      </c>
      <c r="B13" s="15" t="s">
        <v>256</v>
      </c>
      <c r="C13" s="16">
        <v>200</v>
      </c>
      <c r="D13" s="168">
        <v>105</v>
      </c>
      <c r="E13" s="168">
        <v>105</v>
      </c>
      <c r="F13" s="168">
        <v>105</v>
      </c>
      <c r="G13" s="168">
        <v>105</v>
      </c>
      <c r="H13" s="168">
        <f t="shared" si="0"/>
        <v>420</v>
      </c>
    </row>
    <row r="14" spans="1:8" ht="15">
      <c r="A14" s="175">
        <v>11</v>
      </c>
      <c r="B14" s="15" t="s">
        <v>58</v>
      </c>
      <c r="C14" s="16">
        <v>400</v>
      </c>
      <c r="D14" s="168">
        <v>0</v>
      </c>
      <c r="E14" s="168">
        <v>0</v>
      </c>
      <c r="F14" s="168">
        <v>0</v>
      </c>
      <c r="G14" s="168">
        <v>43</v>
      </c>
      <c r="H14" s="168">
        <f t="shared" si="0"/>
        <v>43</v>
      </c>
    </row>
    <row r="15" spans="1:8" ht="15">
      <c r="A15" s="175">
        <v>12</v>
      </c>
      <c r="B15" s="15" t="s">
        <v>117</v>
      </c>
      <c r="C15" s="16">
        <v>800</v>
      </c>
      <c r="D15" s="168">
        <v>0</v>
      </c>
      <c r="E15" s="168">
        <v>435.6</v>
      </c>
      <c r="F15" s="168">
        <v>72.6</v>
      </c>
      <c r="G15" s="168">
        <v>0</v>
      </c>
      <c r="H15" s="168">
        <f t="shared" si="0"/>
        <v>508.20000000000005</v>
      </c>
    </row>
    <row r="16" spans="1:8" ht="15">
      <c r="A16" s="175">
        <v>13</v>
      </c>
      <c r="B16" s="15" t="s">
        <v>59</v>
      </c>
      <c r="C16" s="16">
        <v>3000</v>
      </c>
      <c r="D16" s="168">
        <v>910</v>
      </c>
      <c r="E16" s="168">
        <v>440</v>
      </c>
      <c r="F16" s="168">
        <v>300</v>
      </c>
      <c r="G16" s="168">
        <v>300</v>
      </c>
      <c r="H16" s="168">
        <f t="shared" si="0"/>
        <v>1950</v>
      </c>
    </row>
    <row r="17" spans="1:8" ht="15">
      <c r="A17" s="175">
        <v>14</v>
      </c>
      <c r="B17" s="15" t="s">
        <v>60</v>
      </c>
      <c r="C17" s="16">
        <v>1500</v>
      </c>
      <c r="D17" s="168">
        <v>33.74</v>
      </c>
      <c r="E17" s="168">
        <f>35+50+2.42+106.24</f>
        <v>193.66</v>
      </c>
      <c r="F17" s="168">
        <v>337</v>
      </c>
      <c r="G17" s="168">
        <v>1473</v>
      </c>
      <c r="H17" s="168">
        <f t="shared" si="0"/>
        <v>2037.4</v>
      </c>
    </row>
    <row r="18" spans="1:8" ht="15.75" thickBot="1">
      <c r="A18" s="163"/>
      <c r="B18" s="165" t="s">
        <v>70</v>
      </c>
      <c r="C18" s="74">
        <f>SUM(C4:C17)</f>
        <v>57832.18721037998</v>
      </c>
      <c r="D18" s="74">
        <f>SUM(D4:D17)</f>
        <v>13850.73</v>
      </c>
      <c r="E18" s="74">
        <f>SUM(E4:E17)</f>
        <v>14747.599999999999</v>
      </c>
      <c r="F18" s="74">
        <f>SUM(F4:F17)</f>
        <v>14603.390000000003</v>
      </c>
      <c r="G18" s="74">
        <f>SUM(G4:G17)</f>
        <v>14530.820000000002</v>
      </c>
      <c r="H18" s="216">
        <f t="shared" si="0"/>
        <v>57732.54</v>
      </c>
    </row>
  </sheetData>
  <sheetProtection/>
  <mergeCells count="1">
    <mergeCell ref="H2:H3"/>
  </mergeCells>
  <printOptions/>
  <pageMargins left="0.24" right="0.24" top="0.75" bottom="0.75" header="0.3" footer="0.3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SheetLayoutView="100" workbookViewId="0" topLeftCell="A1">
      <selection activeCell="I44" sqref="I44"/>
    </sheetView>
  </sheetViews>
  <sheetFormatPr defaultColWidth="9.140625" defaultRowHeight="15"/>
  <cols>
    <col min="1" max="1" width="3.8515625" style="0" customWidth="1"/>
    <col min="3" max="3" width="43.140625" style="0" customWidth="1"/>
    <col min="4" max="4" width="20.140625" style="0" bestFit="1" customWidth="1"/>
    <col min="5" max="5" width="8.00390625" style="0" bestFit="1" customWidth="1"/>
    <col min="6" max="6" width="7.7109375" style="0" bestFit="1" customWidth="1"/>
    <col min="7" max="7" width="8.140625" style="0" bestFit="1" customWidth="1"/>
    <col min="8" max="8" width="9.00390625" style="0" bestFit="1" customWidth="1"/>
    <col min="9" max="9" width="7.8515625" style="0" bestFit="1" customWidth="1"/>
    <col min="10" max="10" width="9.8515625" style="0" bestFit="1" customWidth="1"/>
  </cols>
  <sheetData>
    <row r="1" ht="21">
      <c r="A1" s="27" t="s">
        <v>81</v>
      </c>
    </row>
    <row r="2" ht="15">
      <c r="E2" s="30"/>
    </row>
    <row r="3" spans="1:5" ht="21.75" thickBot="1">
      <c r="A3" s="27" t="s">
        <v>82</v>
      </c>
      <c r="E3" s="79"/>
    </row>
    <row r="4" spans="1:10" ht="15">
      <c r="A4" s="151" t="s">
        <v>74</v>
      </c>
      <c r="B4" s="152" t="s">
        <v>83</v>
      </c>
      <c r="C4" s="167" t="s">
        <v>73</v>
      </c>
      <c r="D4" s="167" t="s">
        <v>84</v>
      </c>
      <c r="E4" s="154" t="s">
        <v>312</v>
      </c>
      <c r="F4" s="155" t="s">
        <v>313</v>
      </c>
      <c r="G4" s="155" t="s">
        <v>421</v>
      </c>
      <c r="H4" s="191" t="s">
        <v>429</v>
      </c>
      <c r="I4" s="155" t="s">
        <v>430</v>
      </c>
      <c r="J4" s="319" t="s">
        <v>431</v>
      </c>
    </row>
    <row r="5" spans="1:10" ht="15">
      <c r="A5" s="156" t="s">
        <v>75</v>
      </c>
      <c r="B5" s="25"/>
      <c r="C5" s="26"/>
      <c r="D5" s="20"/>
      <c r="E5" s="89" t="s">
        <v>116</v>
      </c>
      <c r="F5" s="157" t="s">
        <v>116</v>
      </c>
      <c r="G5" s="157" t="s">
        <v>116</v>
      </c>
      <c r="H5" s="157" t="s">
        <v>116</v>
      </c>
      <c r="I5" s="157" t="s">
        <v>116</v>
      </c>
      <c r="J5" s="320"/>
    </row>
    <row r="6" spans="1:10" ht="15">
      <c r="A6" s="177" t="s">
        <v>61</v>
      </c>
      <c r="B6" s="52" t="s">
        <v>121</v>
      </c>
      <c r="C6" s="52" t="s">
        <v>122</v>
      </c>
      <c r="D6" s="52" t="s">
        <v>69</v>
      </c>
      <c r="E6" s="47">
        <v>7000</v>
      </c>
      <c r="F6" s="178">
        <v>0</v>
      </c>
      <c r="G6" s="198">
        <v>16059.52</v>
      </c>
      <c r="H6" s="178">
        <v>0</v>
      </c>
      <c r="I6" s="178">
        <v>0</v>
      </c>
      <c r="J6" s="198">
        <f aca="true" t="shared" si="0" ref="J6:J12">G6+H6</f>
        <v>16059.52</v>
      </c>
    </row>
    <row r="7" spans="1:10" ht="15">
      <c r="A7" s="177" t="s">
        <v>62</v>
      </c>
      <c r="B7" s="52" t="s">
        <v>127</v>
      </c>
      <c r="C7" s="52" t="s">
        <v>128</v>
      </c>
      <c r="D7" s="52" t="s">
        <v>129</v>
      </c>
      <c r="E7" s="47">
        <v>0</v>
      </c>
      <c r="F7" s="178">
        <v>0</v>
      </c>
      <c r="G7" s="210">
        <v>9169</v>
      </c>
      <c r="H7" s="178">
        <v>0</v>
      </c>
      <c r="I7" s="178">
        <v>0</v>
      </c>
      <c r="J7" s="198">
        <f t="shared" si="0"/>
        <v>9169</v>
      </c>
    </row>
    <row r="8" spans="1:10" ht="15">
      <c r="A8" s="177" t="s">
        <v>63</v>
      </c>
      <c r="B8" s="52" t="s">
        <v>130</v>
      </c>
      <c r="C8" s="52" t="s">
        <v>131</v>
      </c>
      <c r="D8" s="52" t="s">
        <v>132</v>
      </c>
      <c r="E8" s="47">
        <v>0</v>
      </c>
      <c r="F8" s="178">
        <v>0</v>
      </c>
      <c r="G8" s="198">
        <v>0</v>
      </c>
      <c r="H8" s="178">
        <v>0</v>
      </c>
      <c r="I8" s="178">
        <v>0</v>
      </c>
      <c r="J8" s="198">
        <f t="shared" si="0"/>
        <v>0</v>
      </c>
    </row>
    <row r="9" spans="1:10" ht="15">
      <c r="A9" s="177" t="s">
        <v>64</v>
      </c>
      <c r="B9" s="52" t="s">
        <v>133</v>
      </c>
      <c r="C9" s="52" t="s">
        <v>134</v>
      </c>
      <c r="D9" s="52" t="s">
        <v>135</v>
      </c>
      <c r="E9" s="47">
        <v>0</v>
      </c>
      <c r="F9" s="178">
        <v>0</v>
      </c>
      <c r="G9" s="198">
        <v>0</v>
      </c>
      <c r="H9" s="198">
        <v>1040</v>
      </c>
      <c r="I9" s="178">
        <v>0</v>
      </c>
      <c r="J9" s="198">
        <f t="shared" si="0"/>
        <v>1040</v>
      </c>
    </row>
    <row r="10" spans="1:10" ht="15">
      <c r="A10" s="179" t="s">
        <v>110</v>
      </c>
      <c r="B10" s="52" t="s">
        <v>136</v>
      </c>
      <c r="C10" s="52" t="s">
        <v>137</v>
      </c>
      <c r="D10" s="52" t="s">
        <v>138</v>
      </c>
      <c r="E10" s="47">
        <v>23000</v>
      </c>
      <c r="F10" s="178">
        <v>0</v>
      </c>
      <c r="G10" s="198">
        <v>15458.72</v>
      </c>
      <c r="H10" s="198">
        <v>8287.81</v>
      </c>
      <c r="I10" s="178">
        <v>0</v>
      </c>
      <c r="J10" s="198">
        <f>G10+H10</f>
        <v>23746.53</v>
      </c>
    </row>
    <row r="11" spans="1:10" ht="15">
      <c r="A11" s="177" t="s">
        <v>112</v>
      </c>
      <c r="B11" s="52" t="s">
        <v>139</v>
      </c>
      <c r="C11" s="52" t="s">
        <v>140</v>
      </c>
      <c r="D11" s="52" t="s">
        <v>141</v>
      </c>
      <c r="E11" s="47">
        <v>12000</v>
      </c>
      <c r="F11" s="178">
        <v>0</v>
      </c>
      <c r="G11" s="198">
        <v>0</v>
      </c>
      <c r="H11" s="198">
        <v>10613.07</v>
      </c>
      <c r="I11" s="178">
        <v>0</v>
      </c>
      <c r="J11" s="198">
        <f t="shared" si="0"/>
        <v>10613.07</v>
      </c>
    </row>
    <row r="12" spans="1:10" ht="15">
      <c r="A12" s="177" t="s">
        <v>113</v>
      </c>
      <c r="B12" s="52" t="s">
        <v>259</v>
      </c>
      <c r="C12" s="52" t="s">
        <v>254</v>
      </c>
      <c r="D12" s="52"/>
      <c r="E12" s="47">
        <v>2500</v>
      </c>
      <c r="F12" s="178">
        <v>0</v>
      </c>
      <c r="G12" s="198">
        <v>0</v>
      </c>
      <c r="H12" s="198">
        <v>1497</v>
      </c>
      <c r="I12" s="178">
        <v>0</v>
      </c>
      <c r="J12" s="198">
        <f t="shared" si="0"/>
        <v>1497</v>
      </c>
    </row>
    <row r="13" spans="1:10" ht="15">
      <c r="A13" s="177" t="s">
        <v>258</v>
      </c>
      <c r="B13" s="53" t="s">
        <v>142</v>
      </c>
      <c r="C13" s="52" t="s">
        <v>143</v>
      </c>
      <c r="D13" s="52" t="s">
        <v>144</v>
      </c>
      <c r="E13" s="47">
        <v>15000</v>
      </c>
      <c r="F13" s="178">
        <v>0</v>
      </c>
      <c r="G13" s="198">
        <v>0</v>
      </c>
      <c r="H13" s="178">
        <v>0</v>
      </c>
      <c r="I13" s="198">
        <v>14436.58</v>
      </c>
      <c r="J13" s="198">
        <f>I13</f>
        <v>14436.58</v>
      </c>
    </row>
    <row r="14" spans="1:10" ht="15">
      <c r="A14" s="180"/>
      <c r="B14" s="72"/>
      <c r="C14" s="15" t="s">
        <v>266</v>
      </c>
      <c r="D14" s="15"/>
      <c r="E14" s="47">
        <v>15000</v>
      </c>
      <c r="F14" s="178">
        <v>0</v>
      </c>
      <c r="G14" s="198">
        <v>516.33</v>
      </c>
      <c r="H14" s="178">
        <v>664.71</v>
      </c>
      <c r="I14" s="210">
        <v>15246</v>
      </c>
      <c r="J14" s="198">
        <f>I14+H14+G14</f>
        <v>16427.04</v>
      </c>
    </row>
    <row r="15" spans="1:10" ht="14.25" customHeight="1" thickBot="1">
      <c r="A15" s="181"/>
      <c r="B15" s="182"/>
      <c r="C15" s="182"/>
      <c r="D15" s="183" t="s">
        <v>70</v>
      </c>
      <c r="E15" s="75">
        <f aca="true" t="shared" si="1" ref="E15:J15">SUM(E6:E14)</f>
        <v>74500</v>
      </c>
      <c r="F15" s="75">
        <f t="shared" si="1"/>
        <v>0</v>
      </c>
      <c r="G15" s="75">
        <f t="shared" si="1"/>
        <v>41203.57</v>
      </c>
      <c r="H15" s="75">
        <f>SUM(H6:H14)</f>
        <v>22102.589999999997</v>
      </c>
      <c r="I15" s="75">
        <f>SUM(I6:I14)</f>
        <v>29682.58</v>
      </c>
      <c r="J15" s="75">
        <f t="shared" si="1"/>
        <v>92988.73999999999</v>
      </c>
    </row>
    <row r="16" ht="9" customHeight="1"/>
    <row r="17" s="27" customFormat="1" ht="21">
      <c r="A17" s="27" t="s">
        <v>297</v>
      </c>
    </row>
    <row r="18" ht="14.25" customHeight="1" thickBot="1">
      <c r="E18" s="79"/>
    </row>
    <row r="19" spans="1:10" ht="15">
      <c r="A19" s="151" t="s">
        <v>74</v>
      </c>
      <c r="B19" s="152" t="s">
        <v>83</v>
      </c>
      <c r="C19" s="167" t="s">
        <v>73</v>
      </c>
      <c r="D19" s="167" t="s">
        <v>84</v>
      </c>
      <c r="E19" s="154" t="s">
        <v>312</v>
      </c>
      <c r="F19" s="155" t="s">
        <v>313</v>
      </c>
      <c r="G19" s="155" t="s">
        <v>421</v>
      </c>
      <c r="H19" s="191" t="s">
        <v>429</v>
      </c>
      <c r="I19" s="155" t="s">
        <v>430</v>
      </c>
      <c r="J19" s="319" t="s">
        <v>431</v>
      </c>
    </row>
    <row r="20" spans="1:10" ht="15">
      <c r="A20" s="156" t="s">
        <v>75</v>
      </c>
      <c r="B20" s="51"/>
      <c r="C20" s="50"/>
      <c r="D20" s="54"/>
      <c r="E20" s="89" t="s">
        <v>116</v>
      </c>
      <c r="F20" s="157" t="s">
        <v>116</v>
      </c>
      <c r="G20" s="157" t="s">
        <v>116</v>
      </c>
      <c r="H20" s="157" t="s">
        <v>116</v>
      </c>
      <c r="I20" s="157" t="s">
        <v>116</v>
      </c>
      <c r="J20" s="320"/>
    </row>
    <row r="21" spans="1:10" ht="15.75" customHeight="1">
      <c r="A21" s="184" t="s">
        <v>61</v>
      </c>
      <c r="B21" s="52" t="s">
        <v>118</v>
      </c>
      <c r="C21" s="52" t="s">
        <v>119</v>
      </c>
      <c r="D21" s="52" t="s">
        <v>88</v>
      </c>
      <c r="E21" s="16">
        <v>2896.200185356812</v>
      </c>
      <c r="F21" s="168">
        <v>2931</v>
      </c>
      <c r="G21" s="198" t="s">
        <v>71</v>
      </c>
      <c r="H21" s="198" t="s">
        <v>71</v>
      </c>
      <c r="I21" s="198" t="s">
        <v>71</v>
      </c>
      <c r="J21" s="211">
        <f>F21</f>
        <v>2931</v>
      </c>
    </row>
    <row r="22" spans="1:10" ht="15">
      <c r="A22" s="184" t="s">
        <v>62</v>
      </c>
      <c r="B22" s="52" t="s">
        <v>120</v>
      </c>
      <c r="C22" s="52" t="s">
        <v>89</v>
      </c>
      <c r="D22" s="52" t="s">
        <v>88</v>
      </c>
      <c r="E22" s="16">
        <v>5213.160333642261</v>
      </c>
      <c r="F22" s="168">
        <v>4143</v>
      </c>
      <c r="G22" s="198" t="s">
        <v>71</v>
      </c>
      <c r="H22" s="198" t="s">
        <v>71</v>
      </c>
      <c r="I22" s="198" t="s">
        <v>71</v>
      </c>
      <c r="J22" s="211">
        <f>F22</f>
        <v>4143</v>
      </c>
    </row>
    <row r="23" spans="1:10" ht="15">
      <c r="A23" s="184" t="s">
        <v>63</v>
      </c>
      <c r="B23" s="52" t="s">
        <v>123</v>
      </c>
      <c r="C23" s="52" t="s">
        <v>114</v>
      </c>
      <c r="D23" s="52" t="s">
        <v>88</v>
      </c>
      <c r="E23" s="16">
        <v>926.7840593141798</v>
      </c>
      <c r="F23" s="178" t="s">
        <v>71</v>
      </c>
      <c r="G23" s="178">
        <v>940</v>
      </c>
      <c r="H23" s="198" t="s">
        <v>71</v>
      </c>
      <c r="I23" s="198" t="s">
        <v>71</v>
      </c>
      <c r="J23" s="198">
        <f>G23</f>
        <v>940</v>
      </c>
    </row>
    <row r="24" spans="1:10" ht="15">
      <c r="A24" s="184" t="s">
        <v>64</v>
      </c>
      <c r="B24" s="52" t="s">
        <v>124</v>
      </c>
      <c r="C24" s="52" t="s">
        <v>125</v>
      </c>
      <c r="D24" s="52" t="s">
        <v>88</v>
      </c>
      <c r="E24" s="16">
        <v>7240.50046339203</v>
      </c>
      <c r="F24" s="178" t="s">
        <v>71</v>
      </c>
      <c r="G24" s="178" t="s">
        <v>493</v>
      </c>
      <c r="H24" s="198" t="s">
        <v>71</v>
      </c>
      <c r="I24" s="198" t="s">
        <v>71</v>
      </c>
      <c r="J24" s="198">
        <v>0</v>
      </c>
    </row>
    <row r="25" spans="1:10" ht="30">
      <c r="A25" s="184"/>
      <c r="B25" s="52" t="s">
        <v>492</v>
      </c>
      <c r="C25" s="52" t="s">
        <v>491</v>
      </c>
      <c r="D25" s="52" t="s">
        <v>88</v>
      </c>
      <c r="E25" s="16">
        <v>0</v>
      </c>
      <c r="F25" s="178" t="s">
        <v>71</v>
      </c>
      <c r="G25" s="198">
        <v>3474</v>
      </c>
      <c r="H25" s="198" t="s">
        <v>71</v>
      </c>
      <c r="I25" s="198" t="s">
        <v>71</v>
      </c>
      <c r="J25" s="198">
        <v>3474</v>
      </c>
    </row>
    <row r="26" spans="1:10" ht="15">
      <c r="A26" s="160" t="s">
        <v>65</v>
      </c>
      <c r="B26" s="49" t="s">
        <v>126</v>
      </c>
      <c r="C26" s="49" t="s">
        <v>68</v>
      </c>
      <c r="D26" s="49" t="s">
        <v>69</v>
      </c>
      <c r="E26" s="16">
        <v>8688.600556070436</v>
      </c>
      <c r="F26" s="178" t="s">
        <v>71</v>
      </c>
      <c r="G26" s="178" t="s">
        <v>71</v>
      </c>
      <c r="H26" s="198">
        <v>10109.019999999999</v>
      </c>
      <c r="I26" s="198" t="s">
        <v>71</v>
      </c>
      <c r="J26" s="198">
        <f>H26</f>
        <v>10109.019999999999</v>
      </c>
    </row>
    <row r="27" spans="1:10" ht="15">
      <c r="A27" s="160" t="s">
        <v>112</v>
      </c>
      <c r="B27" s="52" t="s">
        <v>147</v>
      </c>
      <c r="C27" s="52" t="s">
        <v>148</v>
      </c>
      <c r="D27" s="52" t="s">
        <v>90</v>
      </c>
      <c r="E27" s="16">
        <v>4344.300278035218</v>
      </c>
      <c r="F27" s="178" t="s">
        <v>71</v>
      </c>
      <c r="G27" s="178" t="s">
        <v>71</v>
      </c>
      <c r="H27" s="198">
        <v>0</v>
      </c>
      <c r="I27" s="198">
        <v>3516.5699999999997</v>
      </c>
      <c r="J27" s="198">
        <f>I27</f>
        <v>3516.5699999999997</v>
      </c>
    </row>
    <row r="28" spans="1:10" ht="15">
      <c r="A28" s="160" t="s">
        <v>113</v>
      </c>
      <c r="B28" s="52" t="s">
        <v>145</v>
      </c>
      <c r="C28" s="52" t="s">
        <v>146</v>
      </c>
      <c r="D28" s="52" t="s">
        <v>90</v>
      </c>
      <c r="E28" s="16">
        <v>5444.856348470807</v>
      </c>
      <c r="F28" s="178" t="s">
        <v>71</v>
      </c>
      <c r="G28" s="178" t="s">
        <v>71</v>
      </c>
      <c r="H28" s="178">
        <v>0</v>
      </c>
      <c r="I28" s="198">
        <v>6314.64</v>
      </c>
      <c r="J28" s="198">
        <f>I28</f>
        <v>6314.64</v>
      </c>
    </row>
    <row r="29" spans="1:10" ht="15">
      <c r="A29" s="185" t="s">
        <v>66</v>
      </c>
      <c r="B29" s="55"/>
      <c r="C29" s="77" t="s">
        <v>91</v>
      </c>
      <c r="D29" s="19"/>
      <c r="E29" s="16">
        <v>2896.200185356812</v>
      </c>
      <c r="F29" s="178" t="s">
        <v>71</v>
      </c>
      <c r="G29" s="210">
        <v>1467.14</v>
      </c>
      <c r="H29" s="178">
        <v>0</v>
      </c>
      <c r="I29" s="310">
        <v>1400</v>
      </c>
      <c r="J29" s="210">
        <f>I29+G29</f>
        <v>2867.1400000000003</v>
      </c>
    </row>
    <row r="30" spans="1:10" ht="15.75" thickBot="1">
      <c r="A30" s="163"/>
      <c r="B30" s="164"/>
      <c r="C30" s="164"/>
      <c r="D30" s="165" t="s">
        <v>70</v>
      </c>
      <c r="E30" s="75">
        <f aca="true" t="shared" si="2" ref="E30:J30">SUM(E21:E29)</f>
        <v>37650.60240963856</v>
      </c>
      <c r="F30" s="75">
        <f t="shared" si="2"/>
        <v>7074</v>
      </c>
      <c r="G30" s="75">
        <f>SUM(G21:G29)</f>
        <v>5881.14</v>
      </c>
      <c r="H30" s="75">
        <f>SUM(H21:H29)</f>
        <v>10109.019999999999</v>
      </c>
      <c r="I30" s="75">
        <f t="shared" si="2"/>
        <v>11231.21</v>
      </c>
      <c r="J30" s="75">
        <f t="shared" si="2"/>
        <v>34295.369999999995</v>
      </c>
    </row>
    <row r="32" ht="21">
      <c r="A32" s="27" t="s">
        <v>298</v>
      </c>
    </row>
    <row r="33" spans="2:5" ht="15.75" thickBot="1">
      <c r="B33" s="63"/>
      <c r="C33" s="63"/>
      <c r="D33" s="30"/>
      <c r="E33" s="79"/>
    </row>
    <row r="34" spans="1:10" ht="15">
      <c r="A34" s="324"/>
      <c r="B34" s="325"/>
      <c r="C34" s="328" t="s">
        <v>73</v>
      </c>
      <c r="D34" s="186"/>
      <c r="E34" s="154" t="s">
        <v>312</v>
      </c>
      <c r="F34" s="155" t="s">
        <v>313</v>
      </c>
      <c r="G34" s="155" t="s">
        <v>421</v>
      </c>
      <c r="H34" s="191" t="s">
        <v>429</v>
      </c>
      <c r="I34" s="191" t="s">
        <v>430</v>
      </c>
      <c r="J34" s="319" t="s">
        <v>431</v>
      </c>
    </row>
    <row r="35" spans="1:10" ht="15">
      <c r="A35" s="326"/>
      <c r="B35" s="327"/>
      <c r="C35" s="329"/>
      <c r="D35" s="18"/>
      <c r="E35" s="89" t="s">
        <v>116</v>
      </c>
      <c r="F35" s="157" t="s">
        <v>116</v>
      </c>
      <c r="G35" s="157" t="s">
        <v>116</v>
      </c>
      <c r="H35" s="157" t="s">
        <v>116</v>
      </c>
      <c r="I35" s="157" t="s">
        <v>116</v>
      </c>
      <c r="J35" s="320"/>
    </row>
    <row r="36" spans="1:14" ht="15">
      <c r="A36" s="322">
        <v>1</v>
      </c>
      <c r="B36" s="323"/>
      <c r="C36" s="15" t="s">
        <v>149</v>
      </c>
      <c r="D36" s="15" t="s">
        <v>250</v>
      </c>
      <c r="E36" s="47">
        <v>40000</v>
      </c>
      <c r="F36" s="168">
        <v>8949</v>
      </c>
      <c r="G36" s="211">
        <v>23045.87</v>
      </c>
      <c r="H36" s="211">
        <v>1689</v>
      </c>
      <c r="I36" s="211">
        <v>25807</v>
      </c>
      <c r="J36" s="168">
        <f>SUM(F36:I36)</f>
        <v>59490.869999999995</v>
      </c>
      <c r="N36" s="48"/>
    </row>
    <row r="37" spans="1:10" ht="15">
      <c r="A37" s="322">
        <v>2</v>
      </c>
      <c r="B37" s="323"/>
      <c r="C37" s="15" t="s">
        <v>150</v>
      </c>
      <c r="D37" s="15" t="s">
        <v>252</v>
      </c>
      <c r="E37" s="47">
        <v>10000</v>
      </c>
      <c r="F37" s="178">
        <v>277</v>
      </c>
      <c r="G37" s="198">
        <v>12670.210000000001</v>
      </c>
      <c r="H37" s="198">
        <v>2401.11</v>
      </c>
      <c r="I37" s="198">
        <v>3976</v>
      </c>
      <c r="J37" s="168">
        <f aca="true" t="shared" si="3" ref="J37:J43">SUM(F37:I37)</f>
        <v>19324.32</v>
      </c>
    </row>
    <row r="38" spans="1:10" ht="15">
      <c r="A38" s="322">
        <v>3</v>
      </c>
      <c r="B38" s="323"/>
      <c r="C38" s="15" t="s">
        <v>151</v>
      </c>
      <c r="D38" s="15"/>
      <c r="E38" s="47">
        <v>5000</v>
      </c>
      <c r="F38" s="178">
        <v>0</v>
      </c>
      <c r="G38" s="198">
        <v>4004.66</v>
      </c>
      <c r="H38" s="178">
        <v>0</v>
      </c>
      <c r="I38" s="178">
        <v>0</v>
      </c>
      <c r="J38" s="168">
        <f t="shared" si="3"/>
        <v>4004.66</v>
      </c>
    </row>
    <row r="39" spans="1:10" ht="15">
      <c r="A39" s="322">
        <v>4</v>
      </c>
      <c r="B39" s="323"/>
      <c r="C39" s="15" t="s">
        <v>152</v>
      </c>
      <c r="D39" s="15"/>
      <c r="E39" s="47">
        <v>0</v>
      </c>
      <c r="F39" s="178">
        <v>0</v>
      </c>
      <c r="G39" s="198">
        <v>9544.7</v>
      </c>
      <c r="H39" s="198">
        <v>3620</v>
      </c>
      <c r="I39" s="178">
        <v>0</v>
      </c>
      <c r="J39" s="168">
        <f t="shared" si="3"/>
        <v>13164.7</v>
      </c>
    </row>
    <row r="40" spans="1:10" ht="27.75" customHeight="1">
      <c r="A40" s="322">
        <v>5</v>
      </c>
      <c r="B40" s="323"/>
      <c r="C40" s="17" t="s">
        <v>659</v>
      </c>
      <c r="D40" s="15"/>
      <c r="E40" s="233">
        <v>5000</v>
      </c>
      <c r="F40" s="234">
        <v>0</v>
      </c>
      <c r="G40" s="235">
        <v>0</v>
      </c>
      <c r="H40" s="235">
        <v>6722.5199999999995</v>
      </c>
      <c r="I40" s="234">
        <v>357</v>
      </c>
      <c r="J40" s="169">
        <f>SUM(F40:I40)</f>
        <v>7079.5199999999995</v>
      </c>
    </row>
    <row r="41" spans="1:10" ht="15">
      <c r="A41" s="322" t="s">
        <v>112</v>
      </c>
      <c r="B41" s="323"/>
      <c r="C41" s="15" t="s">
        <v>261</v>
      </c>
      <c r="D41" s="15"/>
      <c r="E41" s="47">
        <v>2000</v>
      </c>
      <c r="F41" s="178">
        <v>0</v>
      </c>
      <c r="G41" s="198">
        <v>279.89</v>
      </c>
      <c r="H41" s="178">
        <v>0</v>
      </c>
      <c r="I41" s="178">
        <v>0</v>
      </c>
      <c r="J41" s="168">
        <f t="shared" si="3"/>
        <v>279.89</v>
      </c>
    </row>
    <row r="42" spans="1:10" ht="15">
      <c r="A42" s="330" t="s">
        <v>113</v>
      </c>
      <c r="B42" s="331"/>
      <c r="C42" s="15" t="s">
        <v>404</v>
      </c>
      <c r="D42" s="15"/>
      <c r="E42" s="135">
        <v>0</v>
      </c>
      <c r="F42" s="178">
        <v>843</v>
      </c>
      <c r="G42" s="198">
        <v>120</v>
      </c>
      <c r="H42" s="178">
        <v>0</v>
      </c>
      <c r="I42" s="178">
        <v>0</v>
      </c>
      <c r="J42" s="168">
        <f t="shared" si="3"/>
        <v>963</v>
      </c>
    </row>
    <row r="43" spans="1:10" ht="15">
      <c r="A43" s="330" t="s">
        <v>258</v>
      </c>
      <c r="B43" s="331"/>
      <c r="C43" s="117" t="s">
        <v>652</v>
      </c>
      <c r="D43" s="230" t="s">
        <v>671</v>
      </c>
      <c r="E43" s="135">
        <v>0</v>
      </c>
      <c r="F43" s="227">
        <v>0</v>
      </c>
      <c r="G43" s="228">
        <v>0</v>
      </c>
      <c r="H43" s="228">
        <v>4664.06</v>
      </c>
      <c r="I43" s="227">
        <v>905</v>
      </c>
      <c r="J43" s="229">
        <f t="shared" si="3"/>
        <v>5569.06</v>
      </c>
    </row>
    <row r="44" spans="1:10" ht="15.75" thickBot="1">
      <c r="A44" s="163"/>
      <c r="B44" s="164"/>
      <c r="C44" s="164"/>
      <c r="D44" s="165" t="s">
        <v>70</v>
      </c>
      <c r="E44" s="74">
        <f>SUM(E36:E43)</f>
        <v>62000</v>
      </c>
      <c r="F44" s="74">
        <f>SUM(F36:F43)</f>
        <v>10069</v>
      </c>
      <c r="G44" s="212">
        <f>SUM(G36:G43)</f>
        <v>49665.33</v>
      </c>
      <c r="H44" s="212">
        <f>SUM(H36:H43)</f>
        <v>19096.690000000002</v>
      </c>
      <c r="I44" s="212">
        <f>SUM(I36:I43)</f>
        <v>31045</v>
      </c>
      <c r="J44" s="217">
        <f>SUM(F44:I44)</f>
        <v>109876.02</v>
      </c>
    </row>
    <row r="46" ht="21">
      <c r="A46" s="27" t="s">
        <v>265</v>
      </c>
    </row>
    <row r="47" ht="15.75" thickBot="1">
      <c r="E47" s="79"/>
    </row>
    <row r="48" spans="1:10" ht="15">
      <c r="A48" s="324"/>
      <c r="B48" s="325"/>
      <c r="C48" s="328" t="s">
        <v>73</v>
      </c>
      <c r="D48" s="167"/>
      <c r="E48" s="154" t="s">
        <v>312</v>
      </c>
      <c r="F48" s="155" t="s">
        <v>313</v>
      </c>
      <c r="G48" s="155" t="s">
        <v>421</v>
      </c>
      <c r="H48" s="191" t="s">
        <v>429</v>
      </c>
      <c r="I48" s="155" t="s">
        <v>430</v>
      </c>
      <c r="J48" s="319" t="s">
        <v>431</v>
      </c>
    </row>
    <row r="49" spans="1:10" ht="15">
      <c r="A49" s="326"/>
      <c r="B49" s="327"/>
      <c r="C49" s="329"/>
      <c r="D49" s="20"/>
      <c r="E49" s="89" t="s">
        <v>116</v>
      </c>
      <c r="F49" s="157" t="s">
        <v>116</v>
      </c>
      <c r="G49" s="157" t="s">
        <v>116</v>
      </c>
      <c r="H49" s="157" t="s">
        <v>116</v>
      </c>
      <c r="I49" s="157" t="s">
        <v>116</v>
      </c>
      <c r="J49" s="320"/>
    </row>
    <row r="50" spans="1:10" ht="15">
      <c r="A50" s="160"/>
      <c r="B50" s="15">
        <v>1</v>
      </c>
      <c r="C50" s="15" t="s">
        <v>302</v>
      </c>
      <c r="D50" s="15"/>
      <c r="E50" s="47">
        <v>0</v>
      </c>
      <c r="F50" s="187">
        <v>0</v>
      </c>
      <c r="G50" s="187">
        <v>0</v>
      </c>
      <c r="H50" s="187">
        <v>0</v>
      </c>
      <c r="I50" s="187">
        <v>0</v>
      </c>
      <c r="J50" s="187">
        <f>SUM(F50:I50)</f>
        <v>0</v>
      </c>
    </row>
    <row r="51" spans="1:10" ht="15">
      <c r="A51" s="160"/>
      <c r="B51" s="15">
        <v>2</v>
      </c>
      <c r="C51" s="15" t="s">
        <v>154</v>
      </c>
      <c r="D51" s="15"/>
      <c r="E51" s="47">
        <v>0</v>
      </c>
      <c r="F51" s="187">
        <v>0</v>
      </c>
      <c r="G51" s="187">
        <v>0</v>
      </c>
      <c r="H51" s="187">
        <v>0</v>
      </c>
      <c r="I51" s="187">
        <v>0</v>
      </c>
      <c r="J51" s="187">
        <f aca="true" t="shared" si="4" ref="J51:J58">SUM(F51:I51)</f>
        <v>0</v>
      </c>
    </row>
    <row r="52" spans="1:10" ht="15">
      <c r="A52" s="160"/>
      <c r="B52" s="15">
        <v>3</v>
      </c>
      <c r="C52" s="15" t="s">
        <v>155</v>
      </c>
      <c r="D52" s="15"/>
      <c r="E52" s="47">
        <v>0</v>
      </c>
      <c r="F52" s="187">
        <v>0</v>
      </c>
      <c r="G52" s="187">
        <v>0</v>
      </c>
      <c r="H52" s="187">
        <v>0</v>
      </c>
      <c r="I52" s="187">
        <v>0</v>
      </c>
      <c r="J52" s="187">
        <f t="shared" si="4"/>
        <v>0</v>
      </c>
    </row>
    <row r="53" spans="1:10" ht="15">
      <c r="A53" s="160"/>
      <c r="B53" s="15">
        <v>4</v>
      </c>
      <c r="C53" s="15" t="s">
        <v>153</v>
      </c>
      <c r="D53" s="232" t="s">
        <v>579</v>
      </c>
      <c r="E53" s="47">
        <v>0</v>
      </c>
      <c r="F53" s="187">
        <v>0</v>
      </c>
      <c r="G53" s="187">
        <v>0</v>
      </c>
      <c r="H53" s="228">
        <v>21626.12</v>
      </c>
      <c r="I53" s="168">
        <v>7885.18</v>
      </c>
      <c r="J53" s="168">
        <f t="shared" si="4"/>
        <v>29511.3</v>
      </c>
    </row>
    <row r="54" spans="1:10" ht="15">
      <c r="A54" s="160"/>
      <c r="B54" s="15">
        <v>5</v>
      </c>
      <c r="C54" s="15" t="s">
        <v>253</v>
      </c>
      <c r="D54" s="15"/>
      <c r="E54" s="47">
        <v>1500</v>
      </c>
      <c r="F54" s="187">
        <v>0</v>
      </c>
      <c r="G54" s="187">
        <v>0</v>
      </c>
      <c r="H54" s="187">
        <v>0</v>
      </c>
      <c r="I54" s="187">
        <v>0</v>
      </c>
      <c r="J54" s="187">
        <f t="shared" si="4"/>
        <v>0</v>
      </c>
    </row>
    <row r="55" spans="1:10" ht="15">
      <c r="A55" s="160"/>
      <c r="B55" s="15">
        <v>6</v>
      </c>
      <c r="C55" s="15" t="s">
        <v>251</v>
      </c>
      <c r="D55" s="15"/>
      <c r="E55" s="47">
        <v>800</v>
      </c>
      <c r="F55" s="187">
        <v>594</v>
      </c>
      <c r="G55" s="218">
        <v>330</v>
      </c>
      <c r="H55" s="187">
        <v>0</v>
      </c>
      <c r="I55" s="187">
        <v>0</v>
      </c>
      <c r="J55" s="187">
        <f t="shared" si="4"/>
        <v>924</v>
      </c>
    </row>
    <row r="56" spans="1:10" ht="15">
      <c r="A56" s="160"/>
      <c r="B56" s="15">
        <v>7</v>
      </c>
      <c r="C56" s="15" t="s">
        <v>260</v>
      </c>
      <c r="D56" s="15"/>
      <c r="E56" s="47">
        <v>400</v>
      </c>
      <c r="F56" s="187">
        <v>0</v>
      </c>
      <c r="G56" s="187">
        <v>0</v>
      </c>
      <c r="H56" s="187">
        <v>0</v>
      </c>
      <c r="I56" s="187">
        <v>0</v>
      </c>
      <c r="J56" s="187">
        <f t="shared" si="4"/>
        <v>0</v>
      </c>
    </row>
    <row r="57" spans="1:10" ht="15">
      <c r="A57" s="160"/>
      <c r="B57" s="15">
        <v>8</v>
      </c>
      <c r="C57" s="15" t="s">
        <v>255</v>
      </c>
      <c r="D57" s="15"/>
      <c r="E57" s="47">
        <v>2000</v>
      </c>
      <c r="F57" s="187">
        <v>0</v>
      </c>
      <c r="G57" s="187">
        <v>0</v>
      </c>
      <c r="H57" s="187">
        <v>0</v>
      </c>
      <c r="I57" s="187">
        <v>330</v>
      </c>
      <c r="J57" s="187">
        <f t="shared" si="4"/>
        <v>330</v>
      </c>
    </row>
    <row r="58" spans="1:10" ht="15.75" thickBot="1">
      <c r="A58" s="163"/>
      <c r="B58" s="164"/>
      <c r="C58" s="164"/>
      <c r="D58" s="165" t="s">
        <v>70</v>
      </c>
      <c r="E58" s="74">
        <f>SUM(E50:E57)</f>
        <v>4700</v>
      </c>
      <c r="F58" s="74">
        <f>SUM(F50:F57)</f>
        <v>594</v>
      </c>
      <c r="G58" s="74">
        <f>SUM(G50:G57)</f>
        <v>330</v>
      </c>
      <c r="H58" s="74">
        <f>SUM(H50:H57)</f>
        <v>21626.12</v>
      </c>
      <c r="I58" s="74">
        <f>SUM(I50:I57)</f>
        <v>8215.18</v>
      </c>
      <c r="J58" s="213">
        <f t="shared" si="4"/>
        <v>30765.3</v>
      </c>
    </row>
  </sheetData>
  <sheetProtection/>
  <mergeCells count="16">
    <mergeCell ref="J48:J49"/>
    <mergeCell ref="A34:B35"/>
    <mergeCell ref="C34:C35"/>
    <mergeCell ref="A36:B36"/>
    <mergeCell ref="A42:B42"/>
    <mergeCell ref="A40:B40"/>
    <mergeCell ref="A48:B49"/>
    <mergeCell ref="C48:C49"/>
    <mergeCell ref="A43:B43"/>
    <mergeCell ref="J4:J5"/>
    <mergeCell ref="J19:J20"/>
    <mergeCell ref="J34:J35"/>
    <mergeCell ref="A41:B41"/>
    <mergeCell ref="A37:B37"/>
    <mergeCell ref="A38:B38"/>
    <mergeCell ref="A39:B39"/>
  </mergeCells>
  <printOptions/>
  <pageMargins left="0.25" right="0.25" top="0.75" bottom="0.75" header="0.3" footer="0.3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7"/>
  <sheetViews>
    <sheetView view="pageBreakPreview" zoomScale="150" zoomScaleNormal="90" zoomScaleSheetLayoutView="150" workbookViewId="0" topLeftCell="A7">
      <selection activeCell="F22" sqref="F22"/>
    </sheetView>
  </sheetViews>
  <sheetFormatPr defaultColWidth="9.140625" defaultRowHeight="15"/>
  <cols>
    <col min="1" max="1" width="6.28125" style="0" bestFit="1" customWidth="1"/>
    <col min="2" max="2" width="12.57421875" style="0" customWidth="1"/>
    <col min="3" max="3" width="11.8515625" style="0" customWidth="1"/>
    <col min="4" max="4" width="10.57421875" style="0" customWidth="1"/>
    <col min="5" max="5" width="29.7109375" style="0" customWidth="1"/>
    <col min="6" max="6" width="12.7109375" style="0" bestFit="1" customWidth="1"/>
    <col min="7" max="7" width="14.00390625" style="0" bestFit="1" customWidth="1"/>
  </cols>
  <sheetData>
    <row r="1" spans="1:7" ht="18.75">
      <c r="A1" s="94"/>
      <c r="B1" s="94"/>
      <c r="C1" s="95" t="s">
        <v>319</v>
      </c>
      <c r="D1" s="94"/>
      <c r="E1" s="94"/>
      <c r="F1" s="94"/>
      <c r="G1" s="94"/>
    </row>
    <row r="2" spans="1:7" ht="15">
      <c r="A2" s="94"/>
      <c r="B2" s="94"/>
      <c r="C2" s="96"/>
      <c r="D2" s="94"/>
      <c r="E2" s="94"/>
      <c r="F2" s="94"/>
      <c r="G2" s="94"/>
    </row>
    <row r="3" spans="1:7" ht="15">
      <c r="A3" s="56" t="s">
        <v>314</v>
      </c>
      <c r="B3" s="56" t="s">
        <v>83</v>
      </c>
      <c r="C3" s="97" t="s">
        <v>320</v>
      </c>
      <c r="D3" s="56" t="s">
        <v>321</v>
      </c>
      <c r="E3" s="56" t="s">
        <v>322</v>
      </c>
      <c r="F3" s="24" t="s">
        <v>326</v>
      </c>
      <c r="G3" s="56" t="s">
        <v>92</v>
      </c>
    </row>
    <row r="4" spans="1:7" ht="15">
      <c r="A4" s="339" t="s">
        <v>401</v>
      </c>
      <c r="B4" s="340"/>
      <c r="C4" s="340"/>
      <c r="D4" s="340"/>
      <c r="E4" s="340"/>
      <c r="F4" s="340"/>
      <c r="G4" s="341"/>
    </row>
    <row r="5" spans="1:7" ht="15">
      <c r="A5" s="339" t="s">
        <v>315</v>
      </c>
      <c r="B5" s="340"/>
      <c r="C5" s="340"/>
      <c r="D5" s="340"/>
      <c r="E5" s="340"/>
      <c r="F5" s="340"/>
      <c r="G5" s="341"/>
    </row>
    <row r="6" spans="1:7" ht="15">
      <c r="A6" s="346" t="s">
        <v>316</v>
      </c>
      <c r="B6" s="337" t="s">
        <v>341</v>
      </c>
      <c r="C6" s="337" t="s">
        <v>342</v>
      </c>
      <c r="D6" s="346" t="s">
        <v>343</v>
      </c>
      <c r="E6" s="98" t="s">
        <v>327</v>
      </c>
      <c r="F6" s="110">
        <v>300</v>
      </c>
      <c r="G6" s="349">
        <f>SUM(F6:F19)</f>
        <v>8837.369999999999</v>
      </c>
    </row>
    <row r="7" spans="1:7" ht="15">
      <c r="A7" s="347"/>
      <c r="B7" s="338"/>
      <c r="C7" s="338"/>
      <c r="D7" s="347"/>
      <c r="E7" s="98" t="s">
        <v>328</v>
      </c>
      <c r="F7" s="110">
        <v>1592.91</v>
      </c>
      <c r="G7" s="334"/>
    </row>
    <row r="8" spans="1:7" ht="15">
      <c r="A8" s="347"/>
      <c r="B8" s="338"/>
      <c r="C8" s="338"/>
      <c r="D8" s="347"/>
      <c r="E8" s="98" t="s">
        <v>329</v>
      </c>
      <c r="F8" s="110">
        <v>703.67</v>
      </c>
      <c r="G8" s="334"/>
    </row>
    <row r="9" spans="1:7" ht="15">
      <c r="A9" s="347"/>
      <c r="B9" s="338"/>
      <c r="C9" s="338"/>
      <c r="D9" s="347"/>
      <c r="E9" s="107" t="s">
        <v>330</v>
      </c>
      <c r="F9" s="110">
        <v>0</v>
      </c>
      <c r="G9" s="334"/>
    </row>
    <row r="10" spans="1:7" ht="15">
      <c r="A10" s="347"/>
      <c r="B10" s="338"/>
      <c r="C10" s="338"/>
      <c r="D10" s="347"/>
      <c r="E10" s="107" t="s">
        <v>331</v>
      </c>
      <c r="F10" s="110">
        <v>2019.74</v>
      </c>
      <c r="G10" s="334"/>
    </row>
    <row r="11" spans="1:7" ht="15">
      <c r="A11" s="347"/>
      <c r="B11" s="338"/>
      <c r="C11" s="338"/>
      <c r="D11" s="347"/>
      <c r="E11" s="107" t="s">
        <v>332</v>
      </c>
      <c r="F11" s="110">
        <v>100</v>
      </c>
      <c r="G11" s="334"/>
    </row>
    <row r="12" spans="1:7" ht="15">
      <c r="A12" s="347"/>
      <c r="B12" s="338"/>
      <c r="C12" s="338"/>
      <c r="D12" s="347"/>
      <c r="E12" s="107" t="s">
        <v>333</v>
      </c>
      <c r="F12" s="110">
        <v>272.25</v>
      </c>
      <c r="G12" s="334"/>
    </row>
    <row r="13" spans="1:7" ht="15">
      <c r="A13" s="347"/>
      <c r="B13" s="338"/>
      <c r="C13" s="338"/>
      <c r="D13" s="347"/>
      <c r="E13" s="107" t="s">
        <v>334</v>
      </c>
      <c r="F13" s="110">
        <v>1737.7</v>
      </c>
      <c r="G13" s="334"/>
    </row>
    <row r="14" spans="1:7" ht="15">
      <c r="A14" s="347"/>
      <c r="B14" s="338"/>
      <c r="C14" s="338"/>
      <c r="D14" s="347"/>
      <c r="E14" s="107" t="s">
        <v>335</v>
      </c>
      <c r="F14" s="110">
        <v>434.54</v>
      </c>
      <c r="G14" s="334"/>
    </row>
    <row r="15" spans="1:7" ht="14.25" customHeight="1">
      <c r="A15" s="347"/>
      <c r="B15" s="338"/>
      <c r="C15" s="338"/>
      <c r="D15" s="347"/>
      <c r="E15" s="108" t="s">
        <v>336</v>
      </c>
      <c r="F15" s="110">
        <v>402.39</v>
      </c>
      <c r="G15" s="334"/>
    </row>
    <row r="16" spans="1:7" ht="15">
      <c r="A16" s="347"/>
      <c r="B16" s="338"/>
      <c r="C16" s="338"/>
      <c r="D16" s="347"/>
      <c r="E16" s="107" t="s">
        <v>337</v>
      </c>
      <c r="F16" s="110">
        <v>285</v>
      </c>
      <c r="G16" s="334"/>
    </row>
    <row r="17" spans="1:7" ht="15">
      <c r="A17" s="347"/>
      <c r="B17" s="338"/>
      <c r="C17" s="338"/>
      <c r="D17" s="347"/>
      <c r="E17" s="107" t="s">
        <v>338</v>
      </c>
      <c r="F17" s="110">
        <v>77</v>
      </c>
      <c r="G17" s="334"/>
    </row>
    <row r="18" spans="1:7" ht="15">
      <c r="A18" s="347"/>
      <c r="B18" s="338"/>
      <c r="C18" s="338"/>
      <c r="D18" s="347"/>
      <c r="E18" s="109" t="s">
        <v>339</v>
      </c>
      <c r="F18" s="110">
        <v>868.85</v>
      </c>
      <c r="G18" s="334"/>
    </row>
    <row r="19" spans="1:7" ht="15">
      <c r="A19" s="347"/>
      <c r="B19" s="338"/>
      <c r="C19" s="338"/>
      <c r="D19" s="347"/>
      <c r="E19" s="98" t="s">
        <v>340</v>
      </c>
      <c r="F19" s="110">
        <v>43.32</v>
      </c>
      <c r="G19" s="350"/>
    </row>
    <row r="20" spans="1:7" ht="15">
      <c r="A20" s="347"/>
      <c r="B20" s="338"/>
      <c r="C20" s="338"/>
      <c r="D20" s="347"/>
      <c r="E20" s="112"/>
      <c r="F20" s="113"/>
      <c r="G20" s="134">
        <f>G6-F22</f>
        <v>4963.369999999999</v>
      </c>
    </row>
    <row r="21" spans="1:7" ht="15">
      <c r="A21" s="347"/>
      <c r="B21" s="338"/>
      <c r="C21" s="338"/>
      <c r="D21" s="347"/>
      <c r="E21" s="112" t="s">
        <v>344</v>
      </c>
      <c r="F21" s="113"/>
      <c r="G21" s="346"/>
    </row>
    <row r="22" spans="1:7" ht="15.75" thickBot="1">
      <c r="A22" s="348"/>
      <c r="B22" s="333"/>
      <c r="C22" s="333"/>
      <c r="D22" s="348"/>
      <c r="E22" s="100" t="s">
        <v>403</v>
      </c>
      <c r="F22" s="111">
        <v>3874</v>
      </c>
      <c r="G22" s="348"/>
    </row>
    <row r="23" spans="1:7" ht="15.75" thickTop="1">
      <c r="A23" s="351" t="s">
        <v>317</v>
      </c>
      <c r="B23" s="351" t="s">
        <v>345</v>
      </c>
      <c r="C23" s="351" t="s">
        <v>346</v>
      </c>
      <c r="D23" s="351" t="s">
        <v>343</v>
      </c>
      <c r="E23" s="101" t="s">
        <v>347</v>
      </c>
      <c r="F23" s="115">
        <v>97.16</v>
      </c>
      <c r="G23" s="342">
        <f>SUM(F23:F25)</f>
        <v>143.52999999999997</v>
      </c>
    </row>
    <row r="24" spans="1:7" ht="15">
      <c r="A24" s="338"/>
      <c r="B24" s="338"/>
      <c r="C24" s="338"/>
      <c r="D24" s="338"/>
      <c r="E24" s="102" t="s">
        <v>832</v>
      </c>
      <c r="F24" s="116">
        <v>10.04</v>
      </c>
      <c r="G24" s="334"/>
    </row>
    <row r="25" spans="1:7" ht="15">
      <c r="A25" s="338"/>
      <c r="B25" s="338"/>
      <c r="C25" s="338"/>
      <c r="D25" s="338"/>
      <c r="E25" s="99" t="s">
        <v>348</v>
      </c>
      <c r="F25" s="116">
        <v>36.33</v>
      </c>
      <c r="G25" s="334"/>
    </row>
    <row r="26" spans="1:7" ht="15.75" thickBot="1">
      <c r="A26" s="333"/>
      <c r="B26" s="333"/>
      <c r="C26" s="333"/>
      <c r="D26" s="333"/>
      <c r="E26" s="103"/>
      <c r="F26" s="104"/>
      <c r="G26" s="344"/>
    </row>
    <row r="27" spans="1:7" ht="15.75" thickTop="1">
      <c r="A27" s="338" t="s">
        <v>318</v>
      </c>
      <c r="B27" s="338" t="s">
        <v>349</v>
      </c>
      <c r="C27" s="335" t="s">
        <v>350</v>
      </c>
      <c r="D27" s="335" t="s">
        <v>223</v>
      </c>
      <c r="E27" s="19" t="s">
        <v>351</v>
      </c>
      <c r="F27" s="118">
        <v>262.8</v>
      </c>
      <c r="G27" s="342">
        <f>SUM(F27:F31)</f>
        <v>843.29</v>
      </c>
    </row>
    <row r="28" spans="1:7" ht="15">
      <c r="A28" s="338"/>
      <c r="B28" s="338"/>
      <c r="C28" s="332"/>
      <c r="D28" s="332"/>
      <c r="E28" s="15" t="s">
        <v>334</v>
      </c>
      <c r="F28" s="119">
        <v>364.92</v>
      </c>
      <c r="G28" s="334"/>
    </row>
    <row r="29" spans="1:7" ht="15">
      <c r="A29" s="338"/>
      <c r="B29" s="338"/>
      <c r="C29" s="332"/>
      <c r="D29" s="332"/>
      <c r="E29" s="15" t="s">
        <v>323</v>
      </c>
      <c r="F29" s="119">
        <v>95.57</v>
      </c>
      <c r="G29" s="334"/>
    </row>
    <row r="30" spans="1:7" ht="15">
      <c r="A30" s="338"/>
      <c r="B30" s="338"/>
      <c r="C30" s="332"/>
      <c r="D30" s="332"/>
      <c r="E30" s="15" t="s">
        <v>352</v>
      </c>
      <c r="F30" s="119">
        <v>60</v>
      </c>
      <c r="G30" s="334"/>
    </row>
    <row r="31" spans="1:7" ht="15">
      <c r="A31" s="338"/>
      <c r="B31" s="338"/>
      <c r="C31" s="332"/>
      <c r="D31" s="332"/>
      <c r="E31" s="15" t="s">
        <v>353</v>
      </c>
      <c r="F31" s="119">
        <v>60</v>
      </c>
      <c r="G31" s="334"/>
    </row>
    <row r="32" spans="1:7" ht="15">
      <c r="A32" s="338"/>
      <c r="B32" s="338"/>
      <c r="C32" s="337"/>
      <c r="D32" s="337"/>
      <c r="E32" s="117"/>
      <c r="F32" s="120"/>
      <c r="G32" s="114"/>
    </row>
    <row r="33" spans="1:7" ht="15">
      <c r="A33" s="338"/>
      <c r="B33" s="338"/>
      <c r="C33" s="337"/>
      <c r="D33" s="337"/>
      <c r="E33" s="117" t="s">
        <v>354</v>
      </c>
      <c r="F33" s="120">
        <v>315</v>
      </c>
      <c r="G33" s="334">
        <f>F33</f>
        <v>315</v>
      </c>
    </row>
    <row r="34" spans="1:7" ht="15.75" thickBot="1">
      <c r="A34" s="333"/>
      <c r="B34" s="333"/>
      <c r="C34" s="336"/>
      <c r="D34" s="336"/>
      <c r="E34" s="105"/>
      <c r="F34" s="111"/>
      <c r="G34" s="344"/>
    </row>
    <row r="35" spans="1:7" ht="15.75" thickTop="1">
      <c r="A35" s="351" t="s">
        <v>364</v>
      </c>
      <c r="B35" s="351" t="s">
        <v>355</v>
      </c>
      <c r="C35" s="345" t="s">
        <v>244</v>
      </c>
      <c r="D35" s="127" t="s">
        <v>356</v>
      </c>
      <c r="E35" s="128" t="s">
        <v>351</v>
      </c>
      <c r="F35" s="129">
        <v>286.14</v>
      </c>
      <c r="G35" s="342">
        <f>SUM(F35:F38)</f>
        <v>616.14</v>
      </c>
    </row>
    <row r="36" spans="1:7" ht="15">
      <c r="A36" s="338"/>
      <c r="B36" s="338"/>
      <c r="C36" s="332"/>
      <c r="D36" s="123" t="s">
        <v>358</v>
      </c>
      <c r="E36" s="106" t="s">
        <v>361</v>
      </c>
      <c r="F36" s="110">
        <v>130</v>
      </c>
      <c r="G36" s="334"/>
    </row>
    <row r="37" spans="1:7" ht="15">
      <c r="A37" s="338"/>
      <c r="B37" s="338"/>
      <c r="C37" s="332"/>
      <c r="D37" s="123" t="s">
        <v>359</v>
      </c>
      <c r="E37" s="106" t="s">
        <v>362</v>
      </c>
      <c r="F37" s="110">
        <v>70</v>
      </c>
      <c r="G37" s="334"/>
    </row>
    <row r="38" spans="1:7" ht="15">
      <c r="A38" s="338"/>
      <c r="B38" s="338"/>
      <c r="C38" s="332"/>
      <c r="D38" s="123" t="s">
        <v>360</v>
      </c>
      <c r="E38" s="106" t="s">
        <v>363</v>
      </c>
      <c r="F38" s="110">
        <v>130</v>
      </c>
      <c r="G38" s="334"/>
    </row>
    <row r="39" spans="1:7" ht="15.75" thickBot="1">
      <c r="A39" s="333"/>
      <c r="B39" s="333"/>
      <c r="C39" s="336"/>
      <c r="D39" s="125"/>
      <c r="E39" s="130"/>
      <c r="F39" s="111"/>
      <c r="G39" s="344"/>
    </row>
    <row r="40" spans="1:7" ht="15.75" thickTop="1">
      <c r="A40" s="338" t="s">
        <v>110</v>
      </c>
      <c r="B40" s="338" t="s">
        <v>366</v>
      </c>
      <c r="C40" s="335" t="s">
        <v>365</v>
      </c>
      <c r="D40" s="335" t="s">
        <v>372</v>
      </c>
      <c r="E40" s="19" t="s">
        <v>367</v>
      </c>
      <c r="F40" s="118">
        <v>468</v>
      </c>
      <c r="G40" s="342">
        <f>SUM(F40:F45)</f>
        <v>846.5</v>
      </c>
    </row>
    <row r="41" spans="1:7" ht="15">
      <c r="A41" s="338"/>
      <c r="B41" s="338"/>
      <c r="C41" s="332"/>
      <c r="D41" s="332"/>
      <c r="E41" s="15" t="s">
        <v>690</v>
      </c>
      <c r="F41" s="119">
        <v>50</v>
      </c>
      <c r="G41" s="334"/>
    </row>
    <row r="42" spans="1:7" ht="15">
      <c r="A42" s="338"/>
      <c r="B42" s="338"/>
      <c r="C42" s="332"/>
      <c r="D42" s="332"/>
      <c r="E42" s="15" t="s">
        <v>368</v>
      </c>
      <c r="F42" s="119">
        <v>217.5</v>
      </c>
      <c r="G42" s="334"/>
    </row>
    <row r="43" spans="1:7" ht="15">
      <c r="A43" s="338"/>
      <c r="B43" s="338"/>
      <c r="C43" s="332"/>
      <c r="D43" s="332"/>
      <c r="E43" s="15" t="s">
        <v>369</v>
      </c>
      <c r="F43" s="119">
        <v>0</v>
      </c>
      <c r="G43" s="334"/>
    </row>
    <row r="44" spans="1:7" ht="15">
      <c r="A44" s="338"/>
      <c r="B44" s="338"/>
      <c r="C44" s="332"/>
      <c r="D44" s="332"/>
      <c r="E44" s="15" t="s">
        <v>370</v>
      </c>
      <c r="F44" s="119">
        <v>32</v>
      </c>
      <c r="G44" s="334"/>
    </row>
    <row r="45" spans="1:7" ht="15">
      <c r="A45" s="338"/>
      <c r="B45" s="338"/>
      <c r="C45" s="337"/>
      <c r="D45" s="337"/>
      <c r="E45" s="117" t="s">
        <v>371</v>
      </c>
      <c r="F45" s="120">
        <v>79</v>
      </c>
      <c r="G45" s="114"/>
    </row>
    <row r="46" spans="1:7" ht="15">
      <c r="A46" s="338"/>
      <c r="B46" s="338"/>
      <c r="C46" s="337"/>
      <c r="D46" s="337"/>
      <c r="E46" s="117"/>
      <c r="F46" s="120"/>
      <c r="G46" s="334"/>
    </row>
    <row r="47" spans="1:7" ht="15.75" thickBot="1">
      <c r="A47" s="333"/>
      <c r="B47" s="333"/>
      <c r="C47" s="336"/>
      <c r="D47" s="336"/>
      <c r="E47" s="105"/>
      <c r="F47" s="111"/>
      <c r="G47" s="344"/>
    </row>
    <row r="48" spans="1:7" ht="15.75" thickTop="1">
      <c r="A48" s="351" t="s">
        <v>112</v>
      </c>
      <c r="B48" s="351" t="s">
        <v>373</v>
      </c>
      <c r="C48" s="345" t="s">
        <v>374</v>
      </c>
      <c r="D48" s="345" t="s">
        <v>88</v>
      </c>
      <c r="E48" s="128" t="s">
        <v>351</v>
      </c>
      <c r="F48" s="129">
        <v>135.54</v>
      </c>
      <c r="G48" s="342">
        <f>SUM(F48:F51)</f>
        <v>379.06</v>
      </c>
    </row>
    <row r="49" spans="1:7" ht="15">
      <c r="A49" s="338"/>
      <c r="B49" s="338"/>
      <c r="C49" s="332"/>
      <c r="D49" s="332"/>
      <c r="E49" s="106" t="s">
        <v>323</v>
      </c>
      <c r="F49" s="110">
        <v>83.52</v>
      </c>
      <c r="G49" s="334"/>
    </row>
    <row r="50" spans="1:7" ht="15">
      <c r="A50" s="338"/>
      <c r="B50" s="338"/>
      <c r="C50" s="332"/>
      <c r="D50" s="332"/>
      <c r="E50" s="106" t="s">
        <v>361</v>
      </c>
      <c r="F50" s="110">
        <v>80</v>
      </c>
      <c r="G50" s="334"/>
    </row>
    <row r="51" spans="1:7" ht="15">
      <c r="A51" s="338"/>
      <c r="B51" s="338"/>
      <c r="C51" s="332"/>
      <c r="D51" s="332"/>
      <c r="E51" s="106" t="s">
        <v>363</v>
      </c>
      <c r="F51" s="110">
        <v>80</v>
      </c>
      <c r="G51" s="334"/>
    </row>
    <row r="52" spans="1:7" ht="15.75" thickBot="1">
      <c r="A52" s="333"/>
      <c r="B52" s="333"/>
      <c r="C52" s="336"/>
      <c r="D52" s="336"/>
      <c r="E52" s="105"/>
      <c r="F52" s="111"/>
      <c r="G52" s="344"/>
    </row>
    <row r="53" spans="1:7" ht="15.75" thickTop="1">
      <c r="A53" s="338" t="s">
        <v>113</v>
      </c>
      <c r="B53" s="338" t="s">
        <v>375</v>
      </c>
      <c r="C53" s="335" t="s">
        <v>382</v>
      </c>
      <c r="D53" s="122" t="s">
        <v>357</v>
      </c>
      <c r="E53" s="106" t="s">
        <v>376</v>
      </c>
      <c r="F53" s="110">
        <v>5349</v>
      </c>
      <c r="G53" s="334">
        <f>SUM(F53:F58)</f>
        <v>6772.7</v>
      </c>
    </row>
    <row r="54" spans="1:7" ht="15">
      <c r="A54" s="338"/>
      <c r="B54" s="338"/>
      <c r="C54" s="332"/>
      <c r="D54" s="123" t="s">
        <v>359</v>
      </c>
      <c r="E54" s="106" t="s">
        <v>377</v>
      </c>
      <c r="F54" s="110">
        <v>724.98</v>
      </c>
      <c r="G54" s="334"/>
    </row>
    <row r="55" spans="1:7" ht="15">
      <c r="A55" s="338"/>
      <c r="B55" s="338"/>
      <c r="C55" s="332"/>
      <c r="D55" s="123" t="s">
        <v>356</v>
      </c>
      <c r="E55" s="106" t="s">
        <v>378</v>
      </c>
      <c r="F55" s="110">
        <v>180</v>
      </c>
      <c r="G55" s="334"/>
    </row>
    <row r="56" spans="1:7" ht="15">
      <c r="A56" s="338"/>
      <c r="B56" s="338"/>
      <c r="C56" s="332"/>
      <c r="D56" s="123"/>
      <c r="E56" s="106" t="s">
        <v>379</v>
      </c>
      <c r="F56" s="110">
        <v>94.95</v>
      </c>
      <c r="G56" s="334"/>
    </row>
    <row r="57" spans="1:7" ht="15">
      <c r="A57" s="338"/>
      <c r="B57" s="338"/>
      <c r="C57" s="332"/>
      <c r="D57" s="123"/>
      <c r="E57" s="15" t="s">
        <v>380</v>
      </c>
      <c r="F57" s="110">
        <v>15.77</v>
      </c>
      <c r="G57" s="334"/>
    </row>
    <row r="58" spans="1:7" ht="15">
      <c r="A58" s="338"/>
      <c r="B58" s="338"/>
      <c r="C58" s="337"/>
      <c r="D58" s="124"/>
      <c r="E58" s="106" t="s">
        <v>381</v>
      </c>
      <c r="F58" s="131">
        <v>408</v>
      </c>
      <c r="G58" s="114"/>
    </row>
    <row r="59" spans="1:7" ht="15">
      <c r="A59" s="338"/>
      <c r="B59" s="338"/>
      <c r="C59" s="337"/>
      <c r="D59" s="124"/>
      <c r="E59" s="117"/>
      <c r="F59" s="120"/>
      <c r="G59" s="334"/>
    </row>
    <row r="60" spans="1:7" ht="15.75" thickBot="1">
      <c r="A60" s="333"/>
      <c r="B60" s="333"/>
      <c r="C60" s="336"/>
      <c r="D60" s="125"/>
      <c r="E60" s="105"/>
      <c r="F60" s="111"/>
      <c r="G60" s="344"/>
    </row>
    <row r="61" spans="1:7" ht="15.75" thickTop="1">
      <c r="A61" s="338" t="s">
        <v>258</v>
      </c>
      <c r="B61" s="338" t="s">
        <v>383</v>
      </c>
      <c r="C61" s="335" t="s">
        <v>119</v>
      </c>
      <c r="D61" s="122" t="s">
        <v>88</v>
      </c>
      <c r="E61" s="106" t="s">
        <v>384</v>
      </c>
      <c r="F61" s="110">
        <v>97.16</v>
      </c>
      <c r="G61" s="334">
        <f>SUM(F61:F69)</f>
        <v>2930.94</v>
      </c>
    </row>
    <row r="62" spans="1:7" ht="15">
      <c r="A62" s="338"/>
      <c r="B62" s="338"/>
      <c r="C62" s="332"/>
      <c r="D62" s="123"/>
      <c r="E62" s="106" t="s">
        <v>385</v>
      </c>
      <c r="F62" s="110">
        <v>23.28</v>
      </c>
      <c r="G62" s="334"/>
    </row>
    <row r="63" spans="1:7" ht="15">
      <c r="A63" s="338"/>
      <c r="B63" s="338"/>
      <c r="C63" s="332"/>
      <c r="D63" s="123"/>
      <c r="E63" s="106" t="s">
        <v>386</v>
      </c>
      <c r="F63" s="110">
        <v>33.12</v>
      </c>
      <c r="G63" s="334"/>
    </row>
    <row r="64" spans="1:7" ht="15">
      <c r="A64" s="338"/>
      <c r="B64" s="338"/>
      <c r="C64" s="332"/>
      <c r="D64" s="123"/>
      <c r="E64" s="106" t="s">
        <v>387</v>
      </c>
      <c r="F64" s="110">
        <v>42.38</v>
      </c>
      <c r="G64" s="334"/>
    </row>
    <row r="65" spans="1:7" ht="15">
      <c r="A65" s="338"/>
      <c r="B65" s="338"/>
      <c r="C65" s="332"/>
      <c r="D65" s="123"/>
      <c r="E65" s="106" t="s">
        <v>324</v>
      </c>
      <c r="F65" s="110">
        <v>315</v>
      </c>
      <c r="G65" s="334"/>
    </row>
    <row r="66" spans="1:7" ht="15">
      <c r="A66" s="338"/>
      <c r="B66" s="338"/>
      <c r="C66" s="332"/>
      <c r="D66" s="123"/>
      <c r="E66" s="106" t="s">
        <v>325</v>
      </c>
      <c r="F66" s="131">
        <v>720</v>
      </c>
      <c r="G66" s="334"/>
    </row>
    <row r="67" spans="1:7" ht="15">
      <c r="A67" s="338"/>
      <c r="B67" s="338"/>
      <c r="C67" s="332"/>
      <c r="D67" s="123"/>
      <c r="E67" s="106" t="s">
        <v>388</v>
      </c>
      <c r="F67" s="131">
        <v>900</v>
      </c>
      <c r="G67" s="334"/>
    </row>
    <row r="68" spans="1:7" ht="15">
      <c r="A68" s="338"/>
      <c r="B68" s="338"/>
      <c r="C68" s="332"/>
      <c r="D68" s="123"/>
      <c r="E68" s="15" t="s">
        <v>389</v>
      </c>
      <c r="F68" s="110">
        <v>440</v>
      </c>
      <c r="G68" s="334"/>
    </row>
    <row r="69" spans="1:7" ht="15">
      <c r="A69" s="338"/>
      <c r="B69" s="338"/>
      <c r="C69" s="337"/>
      <c r="D69" s="124"/>
      <c r="E69" s="106" t="s">
        <v>390</v>
      </c>
      <c r="F69" s="110">
        <v>360</v>
      </c>
      <c r="G69" s="114"/>
    </row>
    <row r="70" spans="1:7" ht="15">
      <c r="A70" s="338"/>
      <c r="B70" s="338"/>
      <c r="C70" s="337"/>
      <c r="D70" s="124"/>
      <c r="E70" s="117"/>
      <c r="F70" s="120"/>
      <c r="G70" s="334"/>
    </row>
    <row r="71" spans="1:7" ht="15">
      <c r="A71" s="338"/>
      <c r="B71" s="338"/>
      <c r="C71" s="337"/>
      <c r="D71" s="124"/>
      <c r="E71" s="117"/>
      <c r="F71" s="120"/>
      <c r="G71" s="334"/>
    </row>
    <row r="72" spans="1:7" ht="15.75" thickBot="1">
      <c r="A72" s="333"/>
      <c r="B72" s="333"/>
      <c r="C72" s="336"/>
      <c r="D72" s="125"/>
      <c r="E72" s="105"/>
      <c r="F72" s="111"/>
      <c r="G72" s="334"/>
    </row>
    <row r="73" spans="1:7" ht="15.75" thickTop="1">
      <c r="A73" s="338" t="s">
        <v>396</v>
      </c>
      <c r="B73" s="351" t="s">
        <v>391</v>
      </c>
      <c r="C73" s="335" t="s">
        <v>392</v>
      </c>
      <c r="D73" s="122"/>
      <c r="E73" s="106" t="s">
        <v>384</v>
      </c>
      <c r="F73" s="131">
        <v>228</v>
      </c>
      <c r="G73" s="352">
        <f>SUM(F73:F84)</f>
        <v>4143.38</v>
      </c>
    </row>
    <row r="74" spans="1:7" ht="15">
      <c r="A74" s="338"/>
      <c r="B74" s="338"/>
      <c r="C74" s="332"/>
      <c r="D74" s="123"/>
      <c r="E74" s="106" t="s">
        <v>385</v>
      </c>
      <c r="F74" s="110">
        <v>23.4</v>
      </c>
      <c r="G74" s="352"/>
    </row>
    <row r="75" spans="1:7" ht="15">
      <c r="A75" s="338"/>
      <c r="B75" s="338"/>
      <c r="C75" s="332"/>
      <c r="D75" s="123"/>
      <c r="E75" s="106" t="s">
        <v>386</v>
      </c>
      <c r="F75" s="131">
        <v>40.19</v>
      </c>
      <c r="G75" s="352"/>
    </row>
    <row r="76" spans="1:7" ht="15">
      <c r="A76" s="338"/>
      <c r="B76" s="338"/>
      <c r="C76" s="332"/>
      <c r="D76" s="123"/>
      <c r="E76" s="106" t="s">
        <v>387</v>
      </c>
      <c r="F76" s="131">
        <v>44.58</v>
      </c>
      <c r="G76" s="352"/>
    </row>
    <row r="77" spans="1:7" ht="15">
      <c r="A77" s="338"/>
      <c r="B77" s="338"/>
      <c r="C77" s="332"/>
      <c r="D77" s="123"/>
      <c r="E77" s="106" t="s">
        <v>324</v>
      </c>
      <c r="F77" s="110">
        <v>180</v>
      </c>
      <c r="G77" s="352"/>
    </row>
    <row r="78" spans="1:7" ht="15">
      <c r="A78" s="338"/>
      <c r="B78" s="338"/>
      <c r="C78" s="332"/>
      <c r="D78" s="123"/>
      <c r="E78" s="106" t="s">
        <v>393</v>
      </c>
      <c r="F78" s="110">
        <v>119</v>
      </c>
      <c r="G78" s="352"/>
    </row>
    <row r="79" spans="1:7" ht="15">
      <c r="A79" s="338"/>
      <c r="B79" s="338"/>
      <c r="C79" s="332"/>
      <c r="D79" s="123"/>
      <c r="E79" s="106" t="s">
        <v>325</v>
      </c>
      <c r="F79" s="131">
        <v>1130</v>
      </c>
      <c r="G79" s="352"/>
    </row>
    <row r="80" spans="1:7" ht="15">
      <c r="A80" s="338"/>
      <c r="B80" s="338"/>
      <c r="C80" s="332"/>
      <c r="D80" s="123"/>
      <c r="E80" s="15" t="s">
        <v>388</v>
      </c>
      <c r="F80" s="131">
        <v>1700</v>
      </c>
      <c r="G80" s="352"/>
    </row>
    <row r="81" spans="1:7" ht="15">
      <c r="A81" s="338"/>
      <c r="B81" s="338"/>
      <c r="C81" s="337"/>
      <c r="D81" s="124"/>
      <c r="E81" s="106" t="s">
        <v>394</v>
      </c>
      <c r="F81" s="110">
        <v>580</v>
      </c>
      <c r="G81" s="352"/>
    </row>
    <row r="82" spans="1:7" ht="15">
      <c r="A82" s="338"/>
      <c r="B82" s="338"/>
      <c r="C82" s="337"/>
      <c r="D82" s="124"/>
      <c r="E82" s="117" t="s">
        <v>833</v>
      </c>
      <c r="F82" s="110">
        <v>72.76</v>
      </c>
      <c r="G82" s="352"/>
    </row>
    <row r="83" spans="1:7" ht="15">
      <c r="A83" s="338"/>
      <c r="B83" s="338"/>
      <c r="C83" s="337"/>
      <c r="D83" s="124"/>
      <c r="E83" s="117" t="s">
        <v>834</v>
      </c>
      <c r="F83" s="110">
        <v>14.45</v>
      </c>
      <c r="G83" s="352"/>
    </row>
    <row r="84" spans="1:7" ht="15">
      <c r="A84" s="338"/>
      <c r="B84" s="338"/>
      <c r="C84" s="337"/>
      <c r="D84" s="124"/>
      <c r="E84" s="117" t="s">
        <v>395</v>
      </c>
      <c r="F84" s="110">
        <v>11</v>
      </c>
      <c r="G84" s="352"/>
    </row>
    <row r="85" spans="1:7" ht="15">
      <c r="A85" s="338"/>
      <c r="B85" s="338"/>
      <c r="C85" s="337"/>
      <c r="D85" s="124"/>
      <c r="E85" s="15"/>
      <c r="F85" s="120"/>
      <c r="G85" s="121"/>
    </row>
    <row r="86" spans="1:7" ht="15">
      <c r="A86" s="338"/>
      <c r="B86" s="338"/>
      <c r="C86" s="337"/>
      <c r="D86" s="124"/>
      <c r="E86" s="15"/>
      <c r="F86" s="120"/>
      <c r="G86" s="121"/>
    </row>
    <row r="87" spans="1:7" ht="15.75" thickBot="1">
      <c r="A87" s="333"/>
      <c r="B87" s="333"/>
      <c r="C87" s="336"/>
      <c r="D87" s="125"/>
      <c r="E87" s="105"/>
      <c r="F87" s="111"/>
      <c r="G87" s="132"/>
    </row>
    <row r="88" spans="1:7" ht="15.75" thickTop="1">
      <c r="A88" s="338" t="s">
        <v>397</v>
      </c>
      <c r="B88" s="338" t="s">
        <v>398</v>
      </c>
      <c r="C88" s="335" t="s">
        <v>244</v>
      </c>
      <c r="D88" s="122" t="s">
        <v>356</v>
      </c>
      <c r="E88" s="106" t="s">
        <v>351</v>
      </c>
      <c r="F88" s="110">
        <v>135.54</v>
      </c>
      <c r="G88" s="334">
        <f>SUM(F88:F93)</f>
        <v>334.1</v>
      </c>
    </row>
    <row r="89" spans="1:7" ht="15">
      <c r="A89" s="338"/>
      <c r="B89" s="338"/>
      <c r="C89" s="332"/>
      <c r="D89" s="123" t="s">
        <v>359</v>
      </c>
      <c r="E89" s="106" t="s">
        <v>323</v>
      </c>
      <c r="F89" s="110">
        <v>18.56</v>
      </c>
      <c r="G89" s="334"/>
    </row>
    <row r="90" spans="1:7" ht="15">
      <c r="A90" s="338"/>
      <c r="B90" s="338"/>
      <c r="C90" s="332"/>
      <c r="D90" s="123" t="s">
        <v>358</v>
      </c>
      <c r="E90" s="106" t="s">
        <v>361</v>
      </c>
      <c r="F90" s="110">
        <v>40</v>
      </c>
      <c r="G90" s="334"/>
    </row>
    <row r="91" spans="1:7" ht="15">
      <c r="A91" s="338"/>
      <c r="B91" s="338"/>
      <c r="C91" s="332"/>
      <c r="D91" s="123" t="s">
        <v>360</v>
      </c>
      <c r="E91" s="106" t="s">
        <v>363</v>
      </c>
      <c r="F91" s="110">
        <v>40</v>
      </c>
      <c r="G91" s="334"/>
    </row>
    <row r="92" spans="1:7" ht="15">
      <c r="A92" s="338"/>
      <c r="B92" s="338"/>
      <c r="C92" s="332"/>
      <c r="D92" s="123"/>
      <c r="E92" s="106" t="s">
        <v>399</v>
      </c>
      <c r="F92" s="110">
        <v>40</v>
      </c>
      <c r="G92" s="334"/>
    </row>
    <row r="93" spans="1:7" ht="15">
      <c r="A93" s="338"/>
      <c r="B93" s="338"/>
      <c r="C93" s="332"/>
      <c r="D93" s="123"/>
      <c r="E93" s="106" t="s">
        <v>400</v>
      </c>
      <c r="F93" s="131">
        <v>60</v>
      </c>
      <c r="G93" s="334"/>
    </row>
    <row r="94" spans="1:7" ht="15.75" thickBot="1">
      <c r="A94" s="333"/>
      <c r="B94" s="333"/>
      <c r="C94" s="336"/>
      <c r="D94" s="125"/>
      <c r="E94" s="105"/>
      <c r="F94" s="111"/>
      <c r="G94" s="126"/>
    </row>
    <row r="95" spans="1:7" ht="15.75" thickTop="1">
      <c r="A95" s="339" t="s">
        <v>402</v>
      </c>
      <c r="B95" s="340"/>
      <c r="C95" s="340"/>
      <c r="D95" s="340"/>
      <c r="E95" s="340"/>
      <c r="F95" s="340"/>
      <c r="G95" s="341"/>
    </row>
    <row r="96" spans="1:7" ht="15">
      <c r="A96" s="335" t="s">
        <v>316</v>
      </c>
      <c r="B96" s="335" t="s">
        <v>424</v>
      </c>
      <c r="C96" s="335"/>
      <c r="D96" s="122" t="s">
        <v>356</v>
      </c>
      <c r="E96" s="106" t="s">
        <v>425</v>
      </c>
      <c r="F96" s="110">
        <v>158.13</v>
      </c>
      <c r="G96" s="334">
        <f>SUM(F96:F103)</f>
        <v>1520.1599999999999</v>
      </c>
    </row>
    <row r="97" spans="1:7" ht="15">
      <c r="A97" s="332"/>
      <c r="B97" s="332"/>
      <c r="C97" s="332"/>
      <c r="D97" s="123" t="s">
        <v>357</v>
      </c>
      <c r="E97" s="106" t="s">
        <v>426</v>
      </c>
      <c r="F97" s="110">
        <v>865.89</v>
      </c>
      <c r="G97" s="334"/>
    </row>
    <row r="98" spans="1:7" ht="15">
      <c r="A98" s="332"/>
      <c r="B98" s="332"/>
      <c r="C98" s="332"/>
      <c r="D98" s="123" t="s">
        <v>359</v>
      </c>
      <c r="E98" s="106" t="s">
        <v>323</v>
      </c>
      <c r="F98" s="110">
        <v>136.14</v>
      </c>
      <c r="G98" s="334"/>
    </row>
    <row r="99" spans="1:7" ht="15">
      <c r="A99" s="332"/>
      <c r="B99" s="332"/>
      <c r="C99" s="332"/>
      <c r="D99" s="123" t="s">
        <v>422</v>
      </c>
      <c r="E99" s="106" t="s">
        <v>361</v>
      </c>
      <c r="F99" s="110">
        <v>80</v>
      </c>
      <c r="G99" s="334"/>
    </row>
    <row r="100" spans="1:7" ht="15">
      <c r="A100" s="332"/>
      <c r="B100" s="332"/>
      <c r="C100" s="332"/>
      <c r="D100" s="123" t="s">
        <v>423</v>
      </c>
      <c r="E100" s="106" t="s">
        <v>363</v>
      </c>
      <c r="F100" s="110">
        <v>80</v>
      </c>
      <c r="G100" s="334"/>
    </row>
    <row r="101" spans="1:7" ht="15">
      <c r="A101" s="332"/>
      <c r="B101" s="332"/>
      <c r="C101" s="332"/>
      <c r="D101" s="123"/>
      <c r="E101" s="15" t="s">
        <v>399</v>
      </c>
      <c r="F101" s="110">
        <v>80</v>
      </c>
      <c r="G101" s="334"/>
    </row>
    <row r="102" spans="1:7" ht="15">
      <c r="A102" s="337"/>
      <c r="B102" s="337"/>
      <c r="C102" s="337"/>
      <c r="D102" s="124"/>
      <c r="E102" s="15" t="s">
        <v>427</v>
      </c>
      <c r="F102" s="110">
        <v>60</v>
      </c>
      <c r="G102" s="188"/>
    </row>
    <row r="103" spans="1:7" ht="15">
      <c r="A103" s="337"/>
      <c r="B103" s="337"/>
      <c r="C103" s="337"/>
      <c r="D103" s="124"/>
      <c r="E103" s="106" t="s">
        <v>428</v>
      </c>
      <c r="F103" s="110">
        <v>60</v>
      </c>
      <c r="G103" s="188"/>
    </row>
    <row r="104" spans="1:7" ht="15.75" thickBot="1">
      <c r="A104" s="336"/>
      <c r="B104" s="336"/>
      <c r="C104" s="336"/>
      <c r="D104" s="125"/>
      <c r="E104" s="105"/>
      <c r="F104" s="111"/>
      <c r="G104" s="188"/>
    </row>
    <row r="105" spans="1:7" ht="15.75" thickTop="1">
      <c r="A105" s="353" t="s">
        <v>317</v>
      </c>
      <c r="B105" s="353" t="s">
        <v>122</v>
      </c>
      <c r="C105" s="353"/>
      <c r="D105" s="122"/>
      <c r="E105" s="106" t="s">
        <v>436</v>
      </c>
      <c r="F105" s="110">
        <v>285.87</v>
      </c>
      <c r="G105" s="357">
        <f>SUM(F105:F127)</f>
        <v>8974.58</v>
      </c>
    </row>
    <row r="106" spans="1:7" ht="15">
      <c r="A106" s="353"/>
      <c r="B106" s="353"/>
      <c r="C106" s="353"/>
      <c r="D106" s="122"/>
      <c r="E106" s="106" t="s">
        <v>835</v>
      </c>
      <c r="F106" s="110">
        <v>32</v>
      </c>
      <c r="G106" s="358"/>
    </row>
    <row r="107" spans="1:7" ht="15">
      <c r="A107" s="353"/>
      <c r="B107" s="353"/>
      <c r="C107" s="353"/>
      <c r="D107" s="122"/>
      <c r="E107" s="106" t="s">
        <v>437</v>
      </c>
      <c r="F107" s="110">
        <v>87</v>
      </c>
      <c r="G107" s="358"/>
    </row>
    <row r="108" spans="1:7" ht="15">
      <c r="A108" s="353"/>
      <c r="B108" s="353"/>
      <c r="C108" s="353"/>
      <c r="D108" s="122"/>
      <c r="E108" s="106" t="s">
        <v>438</v>
      </c>
      <c r="F108" s="110">
        <v>75.3</v>
      </c>
      <c r="G108" s="358"/>
    </row>
    <row r="109" spans="1:7" ht="15">
      <c r="A109" s="353"/>
      <c r="B109" s="353"/>
      <c r="C109" s="353"/>
      <c r="D109" s="122"/>
      <c r="E109" s="106" t="s">
        <v>439</v>
      </c>
      <c r="F109" s="110">
        <v>420</v>
      </c>
      <c r="G109" s="358"/>
    </row>
    <row r="110" spans="1:7" ht="15">
      <c r="A110" s="353"/>
      <c r="B110" s="353"/>
      <c r="C110" s="353"/>
      <c r="D110" s="122"/>
      <c r="E110" s="106" t="s">
        <v>323</v>
      </c>
      <c r="F110" s="110">
        <v>2792.72</v>
      </c>
      <c r="G110" s="358"/>
    </row>
    <row r="111" spans="1:7" ht="15">
      <c r="A111" s="353"/>
      <c r="B111" s="353"/>
      <c r="C111" s="353"/>
      <c r="D111" s="122"/>
      <c r="E111" s="106" t="s">
        <v>440</v>
      </c>
      <c r="F111" s="110">
        <v>1291.2</v>
      </c>
      <c r="G111" s="358"/>
    </row>
    <row r="112" spans="1:7" ht="15">
      <c r="A112" s="353"/>
      <c r="B112" s="353"/>
      <c r="C112" s="353"/>
      <c r="D112" s="122"/>
      <c r="E112" s="15" t="s">
        <v>441</v>
      </c>
      <c r="F112" s="110">
        <v>1500.28</v>
      </c>
      <c r="G112" s="358"/>
    </row>
    <row r="113" spans="1:7" ht="15">
      <c r="A113" s="353"/>
      <c r="B113" s="353"/>
      <c r="C113" s="353"/>
      <c r="D113" s="122"/>
      <c r="E113" s="15" t="s">
        <v>442</v>
      </c>
      <c r="F113" s="110">
        <v>200</v>
      </c>
      <c r="G113" s="358"/>
    </row>
    <row r="114" spans="1:7" ht="15">
      <c r="A114" s="353"/>
      <c r="B114" s="353"/>
      <c r="C114" s="353"/>
      <c r="D114" s="122"/>
      <c r="E114" s="106" t="s">
        <v>443</v>
      </c>
      <c r="F114" s="110">
        <v>67.76</v>
      </c>
      <c r="G114" s="358"/>
    </row>
    <row r="115" spans="1:7" ht="15">
      <c r="A115" s="353"/>
      <c r="B115" s="353"/>
      <c r="C115" s="353"/>
      <c r="D115" s="122"/>
      <c r="E115" s="192" t="s">
        <v>444</v>
      </c>
      <c r="F115" s="110">
        <v>70.4</v>
      </c>
      <c r="G115" s="358"/>
    </row>
    <row r="116" spans="1:7" ht="15">
      <c r="A116" s="353"/>
      <c r="B116" s="353"/>
      <c r="C116" s="353"/>
      <c r="D116" s="122"/>
      <c r="E116" s="192" t="s">
        <v>445</v>
      </c>
      <c r="F116" s="110">
        <v>710</v>
      </c>
      <c r="G116" s="358"/>
    </row>
    <row r="117" spans="1:7" ht="15">
      <c r="A117" s="353"/>
      <c r="B117" s="353"/>
      <c r="C117" s="353"/>
      <c r="D117" s="122"/>
      <c r="E117" s="106" t="s">
        <v>446</v>
      </c>
      <c r="F117" s="110">
        <v>660</v>
      </c>
      <c r="G117" s="358"/>
    </row>
    <row r="118" spans="1:7" ht="15">
      <c r="A118" s="353"/>
      <c r="B118" s="353"/>
      <c r="C118" s="353"/>
      <c r="D118" s="122"/>
      <c r="E118" s="106" t="s">
        <v>447</v>
      </c>
      <c r="F118" s="110">
        <v>540</v>
      </c>
      <c r="G118" s="358"/>
    </row>
    <row r="119" spans="1:7" ht="15">
      <c r="A119" s="353"/>
      <c r="B119" s="353"/>
      <c r="C119" s="353"/>
      <c r="D119" s="122"/>
      <c r="E119" s="106" t="s">
        <v>448</v>
      </c>
      <c r="F119" s="110">
        <v>30.97</v>
      </c>
      <c r="G119" s="358"/>
    </row>
    <row r="120" spans="1:7" ht="15">
      <c r="A120" s="353"/>
      <c r="B120" s="353"/>
      <c r="C120" s="353"/>
      <c r="D120" s="122"/>
      <c r="E120" s="106" t="s">
        <v>334</v>
      </c>
      <c r="F120" s="110">
        <v>27</v>
      </c>
      <c r="G120" s="358"/>
    </row>
    <row r="121" spans="1:7" ht="15">
      <c r="A121" s="353"/>
      <c r="B121" s="353"/>
      <c r="C121" s="353"/>
      <c r="D121" s="122"/>
      <c r="E121" s="106" t="s">
        <v>386</v>
      </c>
      <c r="F121" s="110">
        <v>19.51</v>
      </c>
      <c r="G121" s="358"/>
    </row>
    <row r="122" spans="1:7" ht="15">
      <c r="A122" s="353"/>
      <c r="B122" s="353"/>
      <c r="C122" s="353"/>
      <c r="D122" s="122"/>
      <c r="E122" s="106" t="s">
        <v>449</v>
      </c>
      <c r="F122" s="110">
        <v>43.28</v>
      </c>
      <c r="G122" s="358"/>
    </row>
    <row r="123" spans="1:7" ht="15">
      <c r="A123" s="353"/>
      <c r="B123" s="353"/>
      <c r="C123" s="353"/>
      <c r="D123" s="122"/>
      <c r="E123" s="106" t="s">
        <v>450</v>
      </c>
      <c r="F123" s="110">
        <v>10.06</v>
      </c>
      <c r="G123" s="358"/>
    </row>
    <row r="124" spans="1:7" ht="15">
      <c r="A124" s="354"/>
      <c r="B124" s="354"/>
      <c r="C124" s="354"/>
      <c r="D124" s="123"/>
      <c r="E124" s="15" t="s">
        <v>385</v>
      </c>
      <c r="F124" s="110">
        <v>22.62</v>
      </c>
      <c r="G124" s="358"/>
    </row>
    <row r="125" spans="1:7" ht="15">
      <c r="A125" s="354"/>
      <c r="B125" s="354"/>
      <c r="C125" s="354"/>
      <c r="D125" s="123"/>
      <c r="E125" s="15" t="s">
        <v>451</v>
      </c>
      <c r="F125" s="110">
        <v>31.52</v>
      </c>
      <c r="G125" s="358"/>
    </row>
    <row r="126" spans="1:7" ht="15">
      <c r="A126" s="354"/>
      <c r="B126" s="354"/>
      <c r="C126" s="354"/>
      <c r="D126" s="123"/>
      <c r="E126" s="15" t="s">
        <v>452</v>
      </c>
      <c r="F126" s="110">
        <v>32.95</v>
      </c>
      <c r="G126" s="358"/>
    </row>
    <row r="127" spans="1:7" ht="15">
      <c r="A127" s="354"/>
      <c r="B127" s="354"/>
      <c r="C127" s="354"/>
      <c r="D127" s="123"/>
      <c r="E127" s="15" t="s">
        <v>453</v>
      </c>
      <c r="F127" s="110">
        <v>24.14</v>
      </c>
      <c r="G127" s="358"/>
    </row>
    <row r="128" spans="1:7" ht="15">
      <c r="A128" s="354"/>
      <c r="B128" s="354"/>
      <c r="C128" s="354"/>
      <c r="D128" s="123"/>
      <c r="E128" s="106"/>
      <c r="F128" s="110"/>
      <c r="G128" s="358"/>
    </row>
    <row r="129" spans="1:7" ht="15">
      <c r="A129" s="354"/>
      <c r="B129" s="354"/>
      <c r="C129" s="354"/>
      <c r="D129" s="123"/>
      <c r="E129" s="15"/>
      <c r="F129" s="110"/>
      <c r="G129" s="359"/>
    </row>
    <row r="130" spans="1:7" ht="15">
      <c r="A130" s="355"/>
      <c r="B130" s="355"/>
      <c r="C130" s="355"/>
      <c r="D130" s="124" t="s">
        <v>456</v>
      </c>
      <c r="E130" s="15" t="s">
        <v>454</v>
      </c>
      <c r="F130" s="110">
        <v>6876.18</v>
      </c>
      <c r="G130" s="193">
        <f>F130+F131</f>
        <v>7084.9400000000005</v>
      </c>
    </row>
    <row r="131" spans="1:7" ht="15">
      <c r="A131" s="355"/>
      <c r="B131" s="355"/>
      <c r="C131" s="355"/>
      <c r="D131" s="124"/>
      <c r="E131" s="15" t="s">
        <v>455</v>
      </c>
      <c r="F131" s="110">
        <v>208.76</v>
      </c>
      <c r="G131" s="188"/>
    </row>
    <row r="132" spans="1:7" ht="15">
      <c r="A132" s="355"/>
      <c r="B132" s="355"/>
      <c r="C132" s="355"/>
      <c r="D132" s="124"/>
      <c r="E132" s="106"/>
      <c r="F132" s="110"/>
      <c r="G132" s="190"/>
    </row>
    <row r="133" spans="1:7" ht="15.75" thickBot="1">
      <c r="A133" s="356"/>
      <c r="B133" s="356"/>
      <c r="C133" s="356"/>
      <c r="D133" s="194" t="s">
        <v>457</v>
      </c>
      <c r="E133" s="195" t="s">
        <v>535</v>
      </c>
      <c r="F133" s="196">
        <v>7277.18</v>
      </c>
      <c r="G133" s="197">
        <f>F133</f>
        <v>7277.18</v>
      </c>
    </row>
    <row r="134" spans="1:7" ht="24.75" thickTop="1">
      <c r="A134" s="335" t="s">
        <v>318</v>
      </c>
      <c r="B134" s="335" t="s">
        <v>459</v>
      </c>
      <c r="C134" s="335"/>
      <c r="D134" s="122" t="s">
        <v>356</v>
      </c>
      <c r="E134" s="106" t="s">
        <v>460</v>
      </c>
      <c r="F134" s="110">
        <v>6296.4</v>
      </c>
      <c r="G134" s="334">
        <f>F134+F135+F136+F137+F138+F139+F140</f>
        <v>8432.989999999998</v>
      </c>
    </row>
    <row r="135" spans="1:7" ht="15">
      <c r="A135" s="332"/>
      <c r="B135" s="332"/>
      <c r="C135" s="332"/>
      <c r="D135" s="123" t="s">
        <v>358</v>
      </c>
      <c r="E135" s="106" t="s">
        <v>461</v>
      </c>
      <c r="F135" s="110">
        <v>747.6899999999999</v>
      </c>
      <c r="G135" s="334"/>
    </row>
    <row r="136" spans="1:7" ht="15">
      <c r="A136" s="332"/>
      <c r="B136" s="332"/>
      <c r="C136" s="332"/>
      <c r="D136" s="123" t="s">
        <v>458</v>
      </c>
      <c r="E136" s="106" t="s">
        <v>462</v>
      </c>
      <c r="F136" s="110">
        <v>408</v>
      </c>
      <c r="G136" s="334"/>
    </row>
    <row r="137" spans="1:7" ht="15">
      <c r="A137" s="332"/>
      <c r="B137" s="332"/>
      <c r="C137" s="332"/>
      <c r="D137" s="123" t="s">
        <v>360</v>
      </c>
      <c r="E137" s="199" t="s">
        <v>463</v>
      </c>
      <c r="F137" s="110">
        <v>369</v>
      </c>
      <c r="G137" s="334"/>
    </row>
    <row r="138" spans="1:7" ht="15">
      <c r="A138" s="332"/>
      <c r="B138" s="332"/>
      <c r="C138" s="332"/>
      <c r="D138" s="123"/>
      <c r="E138" s="106" t="s">
        <v>464</v>
      </c>
      <c r="F138" s="110">
        <v>151.19</v>
      </c>
      <c r="G138" s="334"/>
    </row>
    <row r="139" spans="1:7" ht="15">
      <c r="A139" s="332"/>
      <c r="B139" s="332"/>
      <c r="C139" s="332"/>
      <c r="D139" s="123"/>
      <c r="E139" s="106" t="s">
        <v>379</v>
      </c>
      <c r="F139" s="110">
        <v>100.71</v>
      </c>
      <c r="G139" s="334"/>
    </row>
    <row r="140" spans="1:7" ht="15">
      <c r="A140" s="337"/>
      <c r="B140" s="337"/>
      <c r="C140" s="337"/>
      <c r="D140" s="124"/>
      <c r="E140" s="15" t="s">
        <v>465</v>
      </c>
      <c r="F140" s="110">
        <v>360</v>
      </c>
      <c r="G140" s="188"/>
    </row>
    <row r="141" spans="1:7" ht="15">
      <c r="A141" s="337"/>
      <c r="B141" s="337"/>
      <c r="C141" s="337"/>
      <c r="D141" s="124"/>
      <c r="E141" s="106"/>
      <c r="F141" s="110"/>
      <c r="G141" s="188"/>
    </row>
    <row r="142" spans="1:7" ht="15.75" thickBot="1">
      <c r="A142" s="336"/>
      <c r="B142" s="336"/>
      <c r="C142" s="336"/>
      <c r="D142" s="125"/>
      <c r="E142" s="105"/>
      <c r="F142" s="111"/>
      <c r="G142" s="111"/>
    </row>
    <row r="143" spans="1:7" ht="15.75" thickTop="1">
      <c r="A143" s="335" t="s">
        <v>364</v>
      </c>
      <c r="B143" s="335" t="s">
        <v>471</v>
      </c>
      <c r="C143" s="335"/>
      <c r="D143" s="122" t="s">
        <v>468</v>
      </c>
      <c r="E143" s="106" t="s">
        <v>466</v>
      </c>
      <c r="F143" s="110">
        <v>3250</v>
      </c>
      <c r="G143" s="342"/>
    </row>
    <row r="144" spans="1:7" ht="15">
      <c r="A144" s="332"/>
      <c r="B144" s="332"/>
      <c r="C144" s="332"/>
      <c r="D144" s="123"/>
      <c r="E144" s="106" t="s">
        <v>467</v>
      </c>
      <c r="F144" s="110">
        <v>350</v>
      </c>
      <c r="G144" s="334"/>
    </row>
    <row r="145" spans="1:7" ht="24.75" thickBot="1">
      <c r="A145" s="332"/>
      <c r="B145" s="332"/>
      <c r="C145" s="332"/>
      <c r="D145" s="123"/>
      <c r="E145" s="106" t="s">
        <v>469</v>
      </c>
      <c r="F145" s="201">
        <v>6890</v>
      </c>
      <c r="G145" s="334"/>
    </row>
    <row r="146" spans="1:7" ht="15">
      <c r="A146" s="332"/>
      <c r="B146" s="332"/>
      <c r="C146" s="332"/>
      <c r="D146" s="123"/>
      <c r="E146" s="106"/>
      <c r="F146" s="200">
        <f>F143+F144+F145</f>
        <v>10490</v>
      </c>
      <c r="G146" s="334"/>
    </row>
    <row r="147" spans="1:7" ht="15">
      <c r="A147" s="332"/>
      <c r="B147" s="332"/>
      <c r="C147" s="332"/>
      <c r="D147" s="123"/>
      <c r="F147" s="110"/>
      <c r="G147" s="334"/>
    </row>
    <row r="148" spans="1:7" ht="15.75" thickBot="1">
      <c r="A148" s="332"/>
      <c r="B148" s="332"/>
      <c r="C148" s="332"/>
      <c r="D148" s="123"/>
      <c r="E148" s="203"/>
      <c r="F148" s="201"/>
      <c r="G148" s="343"/>
    </row>
    <row r="149" spans="1:7" ht="15">
      <c r="A149" s="337"/>
      <c r="B149" s="337"/>
      <c r="C149" s="337"/>
      <c r="D149" s="124"/>
      <c r="E149" s="202" t="s">
        <v>470</v>
      </c>
      <c r="F149" s="200">
        <v>6870</v>
      </c>
      <c r="G149" s="188">
        <f>F149</f>
        <v>6870</v>
      </c>
    </row>
    <row r="150" spans="1:7" ht="15">
      <c r="A150" s="337"/>
      <c r="B150" s="337"/>
      <c r="C150" s="337"/>
      <c r="D150" s="124"/>
      <c r="E150" s="106"/>
      <c r="F150" s="110"/>
      <c r="G150" s="188"/>
    </row>
    <row r="151" spans="1:7" ht="15.75" thickBot="1">
      <c r="A151" s="336"/>
      <c r="B151" s="336"/>
      <c r="C151" s="336"/>
      <c r="D151" s="125"/>
      <c r="E151" s="105"/>
      <c r="F151" s="111"/>
      <c r="G151" s="111"/>
    </row>
    <row r="152" spans="1:7" ht="15.75" thickTop="1">
      <c r="A152" s="335" t="s">
        <v>110</v>
      </c>
      <c r="B152" s="335" t="s">
        <v>472</v>
      </c>
      <c r="C152" s="335"/>
      <c r="D152" s="122"/>
      <c r="E152" s="192" t="s">
        <v>351</v>
      </c>
      <c r="F152" s="110">
        <v>920</v>
      </c>
      <c r="G152" s="334">
        <f>SUM(F152:F159)</f>
        <v>3329.96</v>
      </c>
    </row>
    <row r="153" spans="1:7" ht="15">
      <c r="A153" s="332"/>
      <c r="B153" s="332"/>
      <c r="C153" s="332"/>
      <c r="D153" s="123"/>
      <c r="E153" s="192" t="s">
        <v>334</v>
      </c>
      <c r="F153" s="110">
        <v>1331.67</v>
      </c>
      <c r="G153" s="334"/>
    </row>
    <row r="154" spans="1:7" ht="15">
      <c r="A154" s="332"/>
      <c r="B154" s="332"/>
      <c r="C154" s="332"/>
      <c r="D154" s="123"/>
      <c r="E154" s="192" t="s">
        <v>455</v>
      </c>
      <c r="F154" s="110">
        <v>360</v>
      </c>
      <c r="G154" s="334"/>
    </row>
    <row r="155" spans="1:7" ht="15">
      <c r="A155" s="332"/>
      <c r="B155" s="332"/>
      <c r="C155" s="332"/>
      <c r="D155" s="123"/>
      <c r="E155" s="204" t="s">
        <v>473</v>
      </c>
      <c r="F155" s="110">
        <v>130.28</v>
      </c>
      <c r="G155" s="334"/>
    </row>
    <row r="156" spans="1:7" ht="15">
      <c r="A156" s="332"/>
      <c r="B156" s="332"/>
      <c r="C156" s="332"/>
      <c r="D156" s="123"/>
      <c r="E156" s="192" t="s">
        <v>474</v>
      </c>
      <c r="F156" s="110">
        <v>338.01</v>
      </c>
      <c r="G156" s="334"/>
    </row>
    <row r="157" spans="1:7" ht="15">
      <c r="A157" s="332"/>
      <c r="B157" s="332"/>
      <c r="C157" s="332"/>
      <c r="D157" s="123"/>
      <c r="E157" s="192" t="s">
        <v>475</v>
      </c>
      <c r="F157" s="110">
        <v>50</v>
      </c>
      <c r="G157" s="334"/>
    </row>
    <row r="158" spans="1:7" ht="15">
      <c r="A158" s="337"/>
      <c r="B158" s="337"/>
      <c r="C158" s="337"/>
      <c r="D158" s="124"/>
      <c r="E158" s="205" t="s">
        <v>476</v>
      </c>
      <c r="F158" s="110">
        <v>100</v>
      </c>
      <c r="G158" s="188"/>
    </row>
    <row r="159" spans="1:7" ht="15">
      <c r="A159" s="337"/>
      <c r="B159" s="337"/>
      <c r="C159" s="337"/>
      <c r="D159" s="124"/>
      <c r="E159" s="205" t="s">
        <v>477</v>
      </c>
      <c r="F159" s="110">
        <v>100</v>
      </c>
      <c r="G159" s="188"/>
    </row>
    <row r="160" spans="1:7" ht="15.75" thickBot="1">
      <c r="A160" s="336"/>
      <c r="B160" s="336"/>
      <c r="C160" s="336"/>
      <c r="D160" s="125"/>
      <c r="E160" s="105"/>
      <c r="F160" s="111"/>
      <c r="G160" s="111"/>
    </row>
    <row r="161" spans="1:7" ht="15.75" thickTop="1">
      <c r="A161" s="335" t="s">
        <v>112</v>
      </c>
      <c r="B161" s="335" t="s">
        <v>478</v>
      </c>
      <c r="C161" s="335"/>
      <c r="D161" s="122" t="s">
        <v>356</v>
      </c>
      <c r="E161" s="106" t="s">
        <v>479</v>
      </c>
      <c r="F161" s="110">
        <v>364.92</v>
      </c>
      <c r="G161" s="334">
        <f>SUM(F161:F168)</f>
        <v>1902.77</v>
      </c>
    </row>
    <row r="162" spans="1:7" ht="15">
      <c r="A162" s="332"/>
      <c r="B162" s="332"/>
      <c r="C162" s="332"/>
      <c r="D162" s="123" t="s">
        <v>358</v>
      </c>
      <c r="E162" s="106" t="s">
        <v>480</v>
      </c>
      <c r="F162" s="110">
        <v>1000</v>
      </c>
      <c r="G162" s="334"/>
    </row>
    <row r="163" spans="1:7" ht="15">
      <c r="A163" s="332"/>
      <c r="B163" s="332"/>
      <c r="C163" s="332"/>
      <c r="D163" s="123" t="s">
        <v>359</v>
      </c>
      <c r="E163" s="106" t="s">
        <v>481</v>
      </c>
      <c r="F163" s="110">
        <v>175.25</v>
      </c>
      <c r="G163" s="334"/>
    </row>
    <row r="164" spans="1:7" ht="15">
      <c r="A164" s="332"/>
      <c r="B164" s="332"/>
      <c r="C164" s="332"/>
      <c r="D164" s="123" t="s">
        <v>360</v>
      </c>
      <c r="E164" s="15" t="s">
        <v>482</v>
      </c>
      <c r="F164" s="110">
        <v>27.8</v>
      </c>
      <c r="G164" s="334"/>
    </row>
    <row r="165" spans="1:7" ht="15">
      <c r="A165" s="332"/>
      <c r="B165" s="332"/>
      <c r="C165" s="332"/>
      <c r="D165" s="123"/>
      <c r="E165" s="15" t="s">
        <v>483</v>
      </c>
      <c r="F165" s="110">
        <v>34.8</v>
      </c>
      <c r="G165" s="334"/>
    </row>
    <row r="166" spans="1:7" ht="15">
      <c r="A166" s="332"/>
      <c r="B166" s="332"/>
      <c r="C166" s="332"/>
      <c r="D166" s="123"/>
      <c r="E166" s="106" t="s">
        <v>484</v>
      </c>
      <c r="F166" s="110">
        <v>150</v>
      </c>
      <c r="G166" s="334"/>
    </row>
    <row r="167" spans="1:7" ht="15">
      <c r="A167" s="337"/>
      <c r="B167" s="337"/>
      <c r="C167" s="337"/>
      <c r="D167" s="124"/>
      <c r="E167" s="192" t="s">
        <v>485</v>
      </c>
      <c r="F167" s="110">
        <v>150</v>
      </c>
      <c r="G167" s="188"/>
    </row>
    <row r="168" spans="1:7" ht="15">
      <c r="A168" s="337"/>
      <c r="B168" s="337"/>
      <c r="C168" s="337"/>
      <c r="D168" s="124"/>
      <c r="E168" s="205"/>
      <c r="F168" s="110"/>
      <c r="G168" s="188"/>
    </row>
    <row r="169" spans="1:7" ht="15.75" thickBot="1">
      <c r="A169" s="336"/>
      <c r="B169" s="336"/>
      <c r="C169" s="336"/>
      <c r="D169" s="125"/>
      <c r="E169" s="105"/>
      <c r="F169" s="111"/>
      <c r="G169" s="111"/>
    </row>
    <row r="170" spans="1:7" ht="15.75" thickTop="1">
      <c r="A170" s="335" t="s">
        <v>113</v>
      </c>
      <c r="B170" s="335" t="s">
        <v>486</v>
      </c>
      <c r="C170" s="335"/>
      <c r="D170" s="122" t="s">
        <v>356</v>
      </c>
      <c r="E170" s="106" t="s">
        <v>487</v>
      </c>
      <c r="F170" s="110">
        <v>2940</v>
      </c>
      <c r="G170" s="334">
        <f>SUM(F170:F177)</f>
        <v>5512</v>
      </c>
    </row>
    <row r="171" spans="1:7" ht="15">
      <c r="A171" s="332"/>
      <c r="B171" s="332"/>
      <c r="C171" s="332"/>
      <c r="D171" s="123" t="s">
        <v>490</v>
      </c>
      <c r="E171" s="106" t="s">
        <v>488</v>
      </c>
      <c r="F171" s="110">
        <v>720</v>
      </c>
      <c r="G171" s="334"/>
    </row>
    <row r="172" spans="1:7" ht="15">
      <c r="A172" s="332"/>
      <c r="B172" s="332"/>
      <c r="C172" s="332"/>
      <c r="D172" s="123" t="s">
        <v>458</v>
      </c>
      <c r="E172" s="106" t="s">
        <v>489</v>
      </c>
      <c r="F172" s="110">
        <v>144</v>
      </c>
      <c r="G172" s="334"/>
    </row>
    <row r="173" spans="1:7" ht="15">
      <c r="A173" s="332"/>
      <c r="B173" s="332"/>
      <c r="C173" s="332"/>
      <c r="D173" s="123"/>
      <c r="E173" s="15"/>
      <c r="F173" s="110"/>
      <c r="G173" s="334"/>
    </row>
    <row r="174" spans="1:7" ht="15">
      <c r="A174" s="332"/>
      <c r="B174" s="332"/>
      <c r="C174" s="332"/>
      <c r="D174" s="123" t="s">
        <v>512</v>
      </c>
      <c r="E174" s="15" t="s">
        <v>547</v>
      </c>
      <c r="F174" s="110">
        <v>1300</v>
      </c>
      <c r="G174" s="334"/>
    </row>
    <row r="175" spans="1:7" ht="15">
      <c r="A175" s="332"/>
      <c r="B175" s="332"/>
      <c r="C175" s="332"/>
      <c r="D175" s="123" t="s">
        <v>511</v>
      </c>
      <c r="E175" s="106" t="s">
        <v>548</v>
      </c>
      <c r="F175" s="110">
        <v>408</v>
      </c>
      <c r="G175" s="334"/>
    </row>
    <row r="176" spans="1:7" ht="15">
      <c r="A176" s="337"/>
      <c r="B176" s="337"/>
      <c r="C176" s="337"/>
      <c r="D176" s="124" t="s">
        <v>546</v>
      </c>
      <c r="E176" s="192"/>
      <c r="F176" s="110"/>
      <c r="G176" s="188"/>
    </row>
    <row r="177" spans="1:7" ht="15">
      <c r="A177" s="337"/>
      <c r="B177" s="337"/>
      <c r="C177" s="337"/>
      <c r="D177" s="124"/>
      <c r="E177" s="205"/>
      <c r="F177" s="110"/>
      <c r="G177" s="188"/>
    </row>
    <row r="178" spans="1:7" ht="15.75" thickBot="1">
      <c r="A178" s="336"/>
      <c r="B178" s="336"/>
      <c r="C178" s="336"/>
      <c r="D178" s="125"/>
      <c r="E178" s="105"/>
      <c r="F178" s="111"/>
      <c r="G178" s="111"/>
    </row>
    <row r="179" spans="1:7" ht="15.75" thickTop="1">
      <c r="A179" s="353" t="s">
        <v>258</v>
      </c>
      <c r="B179" s="353" t="s">
        <v>491</v>
      </c>
      <c r="C179" s="353"/>
      <c r="D179" s="122"/>
      <c r="E179" s="106" t="s">
        <v>323</v>
      </c>
      <c r="F179" s="110">
        <v>1250</v>
      </c>
      <c r="G179" s="334">
        <f>SUM(F179:F189)</f>
        <v>3474.76</v>
      </c>
    </row>
    <row r="180" spans="1:7" ht="15">
      <c r="A180" s="354"/>
      <c r="B180" s="354"/>
      <c r="C180" s="354"/>
      <c r="D180" s="123"/>
      <c r="E180" s="106" t="s">
        <v>329</v>
      </c>
      <c r="F180" s="110">
        <v>477.85</v>
      </c>
      <c r="G180" s="334"/>
    </row>
    <row r="181" spans="1:7" ht="15">
      <c r="A181" s="354"/>
      <c r="B181" s="354"/>
      <c r="C181" s="354"/>
      <c r="D181" s="123"/>
      <c r="E181" s="106" t="s">
        <v>494</v>
      </c>
      <c r="F181" s="110">
        <v>360</v>
      </c>
      <c r="G181" s="334"/>
    </row>
    <row r="182" spans="1:7" ht="15">
      <c r="A182" s="354"/>
      <c r="B182" s="354"/>
      <c r="C182" s="354"/>
      <c r="D182" s="123"/>
      <c r="E182" s="106" t="s">
        <v>495</v>
      </c>
      <c r="F182" s="110">
        <v>440</v>
      </c>
      <c r="G182" s="334"/>
    </row>
    <row r="183" spans="1:7" ht="15">
      <c r="A183" s="354"/>
      <c r="B183" s="354"/>
      <c r="C183" s="354"/>
      <c r="D183" s="123"/>
      <c r="E183" s="15" t="s">
        <v>496</v>
      </c>
      <c r="F183" s="110">
        <v>105</v>
      </c>
      <c r="G183" s="334"/>
    </row>
    <row r="184" spans="1:7" ht="15">
      <c r="A184" s="354"/>
      <c r="B184" s="354"/>
      <c r="C184" s="354"/>
      <c r="D184" s="123"/>
      <c r="E184" s="15" t="s">
        <v>497</v>
      </c>
      <c r="F184" s="110">
        <v>710</v>
      </c>
      <c r="G184" s="334"/>
    </row>
    <row r="185" spans="1:7" ht="15">
      <c r="A185" s="354"/>
      <c r="B185" s="354"/>
      <c r="C185" s="354"/>
      <c r="D185" s="123"/>
      <c r="E185" s="106" t="s">
        <v>387</v>
      </c>
      <c r="F185" s="110">
        <v>34.88</v>
      </c>
      <c r="G185" s="334"/>
    </row>
    <row r="186" spans="1:7" ht="15">
      <c r="A186" s="354"/>
      <c r="B186" s="354"/>
      <c r="C186" s="354"/>
      <c r="D186" s="123"/>
      <c r="E186" s="192" t="s">
        <v>385</v>
      </c>
      <c r="F186" s="110">
        <v>25.36</v>
      </c>
      <c r="G186" s="334"/>
    </row>
    <row r="187" spans="1:7" ht="15">
      <c r="A187" s="354"/>
      <c r="B187" s="354"/>
      <c r="C187" s="354"/>
      <c r="D187" s="123"/>
      <c r="E187" s="106" t="s">
        <v>498</v>
      </c>
      <c r="F187" s="110">
        <v>35.04</v>
      </c>
      <c r="G187" s="334"/>
    </row>
    <row r="188" spans="1:7" ht="15">
      <c r="A188" s="355"/>
      <c r="B188" s="355"/>
      <c r="C188" s="355"/>
      <c r="D188" s="124"/>
      <c r="E188" s="106" t="s">
        <v>499</v>
      </c>
      <c r="F188" s="110">
        <v>11.75</v>
      </c>
      <c r="G188" s="188"/>
    </row>
    <row r="189" spans="1:7" ht="15">
      <c r="A189" s="355"/>
      <c r="B189" s="355"/>
      <c r="C189" s="355"/>
      <c r="D189" s="124"/>
      <c r="E189" s="106" t="s">
        <v>386</v>
      </c>
      <c r="F189" s="110">
        <v>24.88</v>
      </c>
      <c r="G189" s="188"/>
    </row>
    <row r="190" spans="1:7" ht="15.75" thickBot="1">
      <c r="A190" s="356"/>
      <c r="B190" s="356"/>
      <c r="C190" s="356"/>
      <c r="D190" s="125"/>
      <c r="E190" s="105"/>
      <c r="F190" s="111"/>
      <c r="G190" s="111"/>
    </row>
    <row r="191" spans="1:7" ht="15.75" thickTop="1">
      <c r="A191" s="335" t="s">
        <v>396</v>
      </c>
      <c r="B191" s="335" t="s">
        <v>500</v>
      </c>
      <c r="C191" s="335"/>
      <c r="D191" s="122"/>
      <c r="E191" s="15" t="s">
        <v>501</v>
      </c>
      <c r="F191" s="110">
        <v>3895</v>
      </c>
      <c r="G191" s="334">
        <f>SUM(F191:F192)</f>
        <v>4175</v>
      </c>
    </row>
    <row r="192" spans="1:7" ht="15">
      <c r="A192" s="332"/>
      <c r="B192" s="332"/>
      <c r="C192" s="332"/>
      <c r="D192" s="123"/>
      <c r="E192" s="15" t="s">
        <v>502</v>
      </c>
      <c r="F192" s="110">
        <v>280</v>
      </c>
      <c r="G192" s="334"/>
    </row>
    <row r="193" spans="1:7" ht="15">
      <c r="A193" s="337"/>
      <c r="B193" s="337"/>
      <c r="C193" s="337"/>
      <c r="D193" s="124"/>
      <c r="E193" s="117"/>
      <c r="F193" s="113"/>
      <c r="G193" s="188"/>
    </row>
    <row r="194" spans="1:7" ht="15">
      <c r="A194" s="337"/>
      <c r="B194" s="337"/>
      <c r="C194" s="337"/>
      <c r="D194" s="124"/>
      <c r="E194" s="117"/>
      <c r="F194" s="113"/>
      <c r="G194" s="188"/>
    </row>
    <row r="195" spans="1:7" ht="15.75" thickBot="1">
      <c r="A195" s="336"/>
      <c r="B195" s="336"/>
      <c r="C195" s="336"/>
      <c r="D195" s="125" t="s">
        <v>457</v>
      </c>
      <c r="E195" s="105" t="s">
        <v>503</v>
      </c>
      <c r="F195" s="111">
        <v>825.6</v>
      </c>
      <c r="G195" s="111">
        <v>825.6</v>
      </c>
    </row>
    <row r="196" spans="1:7" ht="30.75" thickTop="1">
      <c r="A196" s="335" t="s">
        <v>397</v>
      </c>
      <c r="B196" s="335" t="s">
        <v>504</v>
      </c>
      <c r="C196" s="335"/>
      <c r="D196" s="122" t="s">
        <v>356</v>
      </c>
      <c r="E196" s="17" t="s">
        <v>508</v>
      </c>
      <c r="F196" s="206">
        <v>3100</v>
      </c>
      <c r="G196" s="334">
        <f>SUM(F196:F198)</f>
        <v>15011.900000000001</v>
      </c>
    </row>
    <row r="197" spans="1:7" ht="15">
      <c r="A197" s="332"/>
      <c r="B197" s="332"/>
      <c r="C197" s="332"/>
      <c r="D197" s="123" t="s">
        <v>505</v>
      </c>
      <c r="E197" s="15" t="s">
        <v>509</v>
      </c>
      <c r="F197" s="110">
        <v>3285.1</v>
      </c>
      <c r="G197" s="334"/>
    </row>
    <row r="198" spans="1:7" ht="15">
      <c r="A198" s="337"/>
      <c r="B198" s="337"/>
      <c r="C198" s="337"/>
      <c r="D198" s="124" t="s">
        <v>357</v>
      </c>
      <c r="E198" s="117" t="s">
        <v>510</v>
      </c>
      <c r="F198" s="113">
        <v>8626.800000000001</v>
      </c>
      <c r="G198" s="188"/>
    </row>
    <row r="199" spans="1:7" ht="15">
      <c r="A199" s="337"/>
      <c r="B199" s="337"/>
      <c r="C199" s="337"/>
      <c r="D199" s="124" t="s">
        <v>506</v>
      </c>
      <c r="E199" s="117"/>
      <c r="F199" s="113"/>
      <c r="G199" s="188"/>
    </row>
    <row r="200" spans="1:7" ht="15">
      <c r="A200" s="337"/>
      <c r="B200" s="337"/>
      <c r="C200" s="337"/>
      <c r="D200" s="124" t="s">
        <v>507</v>
      </c>
      <c r="E200" s="117"/>
      <c r="F200" s="113"/>
      <c r="G200" s="188"/>
    </row>
    <row r="201" spans="1:7" ht="15.75" thickBot="1">
      <c r="A201" s="336"/>
      <c r="B201" s="336"/>
      <c r="C201" s="336"/>
      <c r="D201" s="125" t="s">
        <v>506</v>
      </c>
      <c r="E201" s="105"/>
      <c r="F201" s="111"/>
      <c r="G201" s="111"/>
    </row>
    <row r="202" spans="1:7" ht="15.75" thickTop="1">
      <c r="A202" s="335" t="s">
        <v>536</v>
      </c>
      <c r="B202" s="335" t="s">
        <v>513</v>
      </c>
      <c r="C202" s="335"/>
      <c r="D202" s="208" t="s">
        <v>521</v>
      </c>
      <c r="E202" s="17" t="s">
        <v>488</v>
      </c>
      <c r="F202" s="206">
        <v>754.52</v>
      </c>
      <c r="G202" s="334">
        <f>SUM(F202:F203)</f>
        <v>1594.52</v>
      </c>
    </row>
    <row r="203" spans="1:7" ht="15">
      <c r="A203" s="332"/>
      <c r="B203" s="332"/>
      <c r="C203" s="332"/>
      <c r="D203" s="209" t="s">
        <v>522</v>
      </c>
      <c r="E203" s="15" t="s">
        <v>523</v>
      </c>
      <c r="F203" s="110">
        <v>840</v>
      </c>
      <c r="G203" s="334"/>
    </row>
    <row r="204" spans="1:7" ht="15">
      <c r="A204" s="337"/>
      <c r="B204" s="337"/>
      <c r="C204" s="337"/>
      <c r="D204" s="124"/>
      <c r="E204" s="117"/>
      <c r="F204" s="113"/>
      <c r="G204" s="188"/>
    </row>
    <row r="205" spans="1:7" ht="15">
      <c r="A205" s="337"/>
      <c r="B205" s="337"/>
      <c r="C205" s="337"/>
      <c r="D205" s="124"/>
      <c r="E205" s="117"/>
      <c r="F205" s="113"/>
      <c r="G205" s="188"/>
    </row>
    <row r="206" spans="1:7" ht="15">
      <c r="A206" s="337"/>
      <c r="B206" s="337"/>
      <c r="C206" s="337"/>
      <c r="D206" s="124"/>
      <c r="E206" s="117"/>
      <c r="F206" s="113"/>
      <c r="G206" s="188"/>
    </row>
    <row r="207" spans="1:7" ht="15.75" thickBot="1">
      <c r="A207" s="336"/>
      <c r="B207" s="336"/>
      <c r="C207" s="336"/>
      <c r="D207" s="125"/>
      <c r="E207" s="105"/>
      <c r="F207" s="111"/>
      <c r="G207" s="111"/>
    </row>
    <row r="208" spans="1:7" ht="15.75" thickTop="1">
      <c r="A208" s="335" t="s">
        <v>537</v>
      </c>
      <c r="B208" s="335" t="s">
        <v>514</v>
      </c>
      <c r="C208" s="335"/>
      <c r="D208" s="208" t="s">
        <v>526</v>
      </c>
      <c r="E208" s="17" t="s">
        <v>524</v>
      </c>
      <c r="F208" s="206">
        <v>1050</v>
      </c>
      <c r="G208" s="334">
        <f>SUM(F208:F209)</f>
        <v>1653</v>
      </c>
    </row>
    <row r="209" spans="1:7" ht="15">
      <c r="A209" s="332"/>
      <c r="B209" s="332"/>
      <c r="C209" s="332"/>
      <c r="D209" s="209" t="s">
        <v>527</v>
      </c>
      <c r="E209" s="15" t="s">
        <v>525</v>
      </c>
      <c r="F209" s="110">
        <v>603</v>
      </c>
      <c r="G209" s="334"/>
    </row>
    <row r="210" spans="1:7" ht="15">
      <c r="A210" s="337"/>
      <c r="B210" s="337"/>
      <c r="C210" s="337"/>
      <c r="D210" s="124"/>
      <c r="E210" s="117"/>
      <c r="F210" s="113"/>
      <c r="G210" s="188"/>
    </row>
    <row r="211" spans="1:7" ht="15">
      <c r="A211" s="337"/>
      <c r="B211" s="337"/>
      <c r="C211" s="337"/>
      <c r="D211" s="124"/>
      <c r="E211" s="117"/>
      <c r="F211" s="113"/>
      <c r="G211" s="188"/>
    </row>
    <row r="212" spans="1:7" ht="15">
      <c r="A212" s="337"/>
      <c r="B212" s="337"/>
      <c r="C212" s="337"/>
      <c r="D212" s="124"/>
      <c r="E212" s="117"/>
      <c r="F212" s="113"/>
      <c r="G212" s="188"/>
    </row>
    <row r="213" spans="1:7" ht="15.75" thickBot="1">
      <c r="A213" s="336"/>
      <c r="B213" s="336"/>
      <c r="C213" s="336"/>
      <c r="D213" s="125"/>
      <c r="E213" s="105"/>
      <c r="F213" s="111"/>
      <c r="G213" s="111"/>
    </row>
    <row r="214" spans="1:7" ht="15.75" thickTop="1">
      <c r="A214" s="335" t="s">
        <v>538</v>
      </c>
      <c r="B214" s="335" t="s">
        <v>515</v>
      </c>
      <c r="C214" s="335"/>
      <c r="D214" s="122"/>
      <c r="E214" s="17" t="s">
        <v>523</v>
      </c>
      <c r="F214" s="206">
        <v>6180</v>
      </c>
      <c r="G214" s="334">
        <f>SUM(F214:F219)</f>
        <v>15458.72</v>
      </c>
    </row>
    <row r="215" spans="1:7" ht="15">
      <c r="A215" s="332"/>
      <c r="B215" s="332"/>
      <c r="C215" s="332"/>
      <c r="D215" s="123"/>
      <c r="E215" s="15" t="s">
        <v>528</v>
      </c>
      <c r="F215" s="110">
        <v>8209.72</v>
      </c>
      <c r="G215" s="334"/>
    </row>
    <row r="216" spans="1:7" ht="15">
      <c r="A216" s="337"/>
      <c r="B216" s="337"/>
      <c r="C216" s="337"/>
      <c r="D216" s="124"/>
      <c r="E216" s="117" t="s">
        <v>530</v>
      </c>
      <c r="F216" s="113">
        <v>795</v>
      </c>
      <c r="G216" s="188"/>
    </row>
    <row r="217" spans="1:7" ht="15">
      <c r="A217" s="337"/>
      <c r="B217" s="337"/>
      <c r="C217" s="337"/>
      <c r="D217" s="124"/>
      <c r="E217" s="117" t="s">
        <v>529</v>
      </c>
      <c r="F217" s="113">
        <v>239</v>
      </c>
      <c r="G217" s="188"/>
    </row>
    <row r="218" spans="1:7" ht="15">
      <c r="A218" s="337"/>
      <c r="B218" s="337"/>
      <c r="C218" s="337"/>
      <c r="D218" s="124"/>
      <c r="E218" s="117" t="s">
        <v>552</v>
      </c>
      <c r="F218" s="113">
        <v>35</v>
      </c>
      <c r="G218" s="188"/>
    </row>
    <row r="219" spans="1:7" ht="15.75" thickBot="1">
      <c r="A219" s="336"/>
      <c r="B219" s="336"/>
      <c r="C219" s="336"/>
      <c r="D219" s="125"/>
      <c r="E219" s="105"/>
      <c r="F219" s="111"/>
      <c r="G219" s="111"/>
    </row>
    <row r="220" spans="1:7" ht="15.75" thickTop="1">
      <c r="A220" s="335" t="s">
        <v>539</v>
      </c>
      <c r="B220" s="335" t="s">
        <v>542</v>
      </c>
      <c r="C220" s="335"/>
      <c r="D220" s="122"/>
      <c r="E220" s="17" t="s">
        <v>516</v>
      </c>
      <c r="F220" s="206">
        <v>469.26</v>
      </c>
      <c r="G220" s="334">
        <f>SUM(F220:F221)</f>
        <v>3456.26</v>
      </c>
    </row>
    <row r="221" spans="1:7" ht="15">
      <c r="A221" s="332"/>
      <c r="B221" s="332"/>
      <c r="C221" s="332"/>
      <c r="D221" s="123"/>
      <c r="E221" s="15" t="s">
        <v>517</v>
      </c>
      <c r="F221" s="110">
        <v>2987</v>
      </c>
      <c r="G221" s="334"/>
    </row>
    <row r="222" spans="1:7" ht="15">
      <c r="A222" s="337"/>
      <c r="B222" s="337"/>
      <c r="C222" s="337"/>
      <c r="D222" s="124"/>
      <c r="E222" s="117"/>
      <c r="F222" s="113"/>
      <c r="G222" s="188"/>
    </row>
    <row r="223" spans="1:7" ht="15">
      <c r="A223" s="337"/>
      <c r="B223" s="337"/>
      <c r="C223" s="337"/>
      <c r="D223" s="124"/>
      <c r="E223" s="117"/>
      <c r="F223" s="113"/>
      <c r="G223" s="188"/>
    </row>
    <row r="224" spans="1:7" ht="15">
      <c r="A224" s="337"/>
      <c r="B224" s="337"/>
      <c r="C224" s="337"/>
      <c r="D224" s="124"/>
      <c r="E224" s="117"/>
      <c r="F224" s="113"/>
      <c r="G224" s="188"/>
    </row>
    <row r="225" spans="1:7" ht="15.75" thickBot="1">
      <c r="A225" s="336"/>
      <c r="B225" s="336"/>
      <c r="C225" s="336"/>
      <c r="D225" s="125"/>
      <c r="E225" s="105"/>
      <c r="F225" s="111"/>
      <c r="G225" s="111"/>
    </row>
    <row r="226" spans="1:7" ht="15.75" thickTop="1">
      <c r="A226" s="335" t="s">
        <v>540</v>
      </c>
      <c r="B226" s="335" t="s">
        <v>531</v>
      </c>
      <c r="C226" s="335"/>
      <c r="D226" s="122" t="s">
        <v>533</v>
      </c>
      <c r="E226" s="17" t="s">
        <v>532</v>
      </c>
      <c r="F226" s="206">
        <v>7849</v>
      </c>
      <c r="G226" s="334">
        <f>SUM(F226:F228)</f>
        <v>9169</v>
      </c>
    </row>
    <row r="227" spans="1:7" ht="15">
      <c r="A227" s="332"/>
      <c r="B227" s="332"/>
      <c r="C227" s="332"/>
      <c r="D227" s="123"/>
      <c r="E227" s="15" t="s">
        <v>534</v>
      </c>
      <c r="F227" s="110">
        <v>1320</v>
      </c>
      <c r="G227" s="334"/>
    </row>
    <row r="228" spans="1:7" ht="15.75" thickBot="1">
      <c r="A228" s="336"/>
      <c r="B228" s="336"/>
      <c r="C228" s="336"/>
      <c r="D228" s="125"/>
      <c r="E228" s="105"/>
      <c r="F228" s="111"/>
      <c r="G228" s="111"/>
    </row>
    <row r="229" spans="1:7" ht="15.75" thickTop="1">
      <c r="A229" s="335" t="s">
        <v>541</v>
      </c>
      <c r="B229" s="335" t="s">
        <v>549</v>
      </c>
      <c r="C229" s="335"/>
      <c r="D229" s="122"/>
      <c r="E229" s="17" t="s">
        <v>543</v>
      </c>
      <c r="F229" s="206">
        <v>180.77</v>
      </c>
      <c r="G229" s="334">
        <f>SUM(F229:F234)</f>
        <v>2368.39</v>
      </c>
    </row>
    <row r="230" spans="1:7" ht="15">
      <c r="A230" s="332"/>
      <c r="B230" s="332"/>
      <c r="C230" s="332"/>
      <c r="D230" s="123"/>
      <c r="E230" s="15" t="s">
        <v>543</v>
      </c>
      <c r="F230" s="110">
        <v>170.36</v>
      </c>
      <c r="G230" s="334"/>
    </row>
    <row r="231" spans="1:7" ht="15">
      <c r="A231" s="337"/>
      <c r="B231" s="337"/>
      <c r="C231" s="337"/>
      <c r="D231" s="124"/>
      <c r="E231" s="117" t="s">
        <v>550</v>
      </c>
      <c r="F231" s="113">
        <v>987.26</v>
      </c>
      <c r="G231" s="188"/>
    </row>
    <row r="232" spans="1:7" ht="15">
      <c r="A232" s="337"/>
      <c r="B232" s="337"/>
      <c r="C232" s="337"/>
      <c r="D232" s="124" t="s">
        <v>285</v>
      </c>
      <c r="E232" s="117" t="s">
        <v>551</v>
      </c>
      <c r="F232" s="113">
        <v>1030</v>
      </c>
      <c r="G232" s="188"/>
    </row>
    <row r="233" spans="1:7" ht="15">
      <c r="A233" s="337"/>
      <c r="B233" s="337"/>
      <c r="C233" s="337"/>
      <c r="D233" s="124"/>
      <c r="E233" s="117"/>
      <c r="F233" s="113"/>
      <c r="G233" s="188"/>
    </row>
    <row r="234" spans="1:7" ht="15.75" thickBot="1">
      <c r="A234" s="336"/>
      <c r="B234" s="336"/>
      <c r="C234" s="336"/>
      <c r="D234" s="125"/>
      <c r="E234" s="105"/>
      <c r="F234" s="111"/>
      <c r="G234" s="111"/>
    </row>
    <row r="235" spans="1:7" ht="15.75" thickTop="1">
      <c r="A235" s="339" t="s">
        <v>557</v>
      </c>
      <c r="B235" s="340"/>
      <c r="C235" s="340"/>
      <c r="D235" s="340"/>
      <c r="E235" s="340"/>
      <c r="F235" s="340"/>
      <c r="G235" s="341"/>
    </row>
    <row r="236" spans="1:7" ht="15">
      <c r="A236" s="335" t="s">
        <v>316</v>
      </c>
      <c r="B236" s="335" t="s">
        <v>68</v>
      </c>
      <c r="C236" s="335" t="s">
        <v>558</v>
      </c>
      <c r="D236" s="122"/>
      <c r="E236" s="106" t="s">
        <v>441</v>
      </c>
      <c r="F236" s="110">
        <v>1290.47</v>
      </c>
      <c r="G236" s="334">
        <f>SUM(F235:F267)</f>
        <v>10109.019999999999</v>
      </c>
    </row>
    <row r="237" spans="1:7" ht="15">
      <c r="A237" s="332"/>
      <c r="B237" s="332"/>
      <c r="C237" s="332"/>
      <c r="D237" s="123"/>
      <c r="E237" s="106" t="s">
        <v>559</v>
      </c>
      <c r="F237" s="110">
        <v>58</v>
      </c>
      <c r="G237" s="334"/>
    </row>
    <row r="238" spans="1:7" ht="15">
      <c r="A238" s="332"/>
      <c r="B238" s="332"/>
      <c r="C238" s="332"/>
      <c r="D238" s="123"/>
      <c r="E238" s="106" t="s">
        <v>559</v>
      </c>
      <c r="F238" s="110">
        <v>87</v>
      </c>
      <c r="G238" s="334"/>
    </row>
    <row r="239" spans="1:7" ht="15">
      <c r="A239" s="332"/>
      <c r="B239" s="332"/>
      <c r="C239" s="332"/>
      <c r="D239" s="123"/>
      <c r="E239" s="106" t="s">
        <v>559</v>
      </c>
      <c r="F239" s="110">
        <v>87</v>
      </c>
      <c r="G239" s="334"/>
    </row>
    <row r="240" spans="1:7" ht="15">
      <c r="A240" s="332"/>
      <c r="B240" s="332"/>
      <c r="C240" s="332"/>
      <c r="D240" s="123"/>
      <c r="E240" s="106" t="s">
        <v>559</v>
      </c>
      <c r="F240" s="110">
        <v>64</v>
      </c>
      <c r="G240" s="334"/>
    </row>
    <row r="241" spans="1:7" ht="15">
      <c r="A241" s="332"/>
      <c r="B241" s="332"/>
      <c r="C241" s="332"/>
      <c r="D241" s="123"/>
      <c r="E241" s="106" t="s">
        <v>560</v>
      </c>
      <c r="F241" s="110">
        <v>5</v>
      </c>
      <c r="G241" s="334"/>
    </row>
    <row r="242" spans="1:7" ht="15">
      <c r="A242" s="332"/>
      <c r="B242" s="332"/>
      <c r="C242" s="332"/>
      <c r="D242" s="123"/>
      <c r="E242" s="15" t="s">
        <v>561</v>
      </c>
      <c r="F242" s="110">
        <v>5.79</v>
      </c>
      <c r="G242" s="334"/>
    </row>
    <row r="243" spans="1:7" ht="15">
      <c r="A243" s="332"/>
      <c r="B243" s="332"/>
      <c r="C243" s="332"/>
      <c r="D243" s="123"/>
      <c r="E243" s="15" t="s">
        <v>562</v>
      </c>
      <c r="F243" s="110">
        <v>9.52</v>
      </c>
      <c r="G243" s="334"/>
    </row>
    <row r="244" spans="1:7" ht="15">
      <c r="A244" s="332"/>
      <c r="B244" s="332"/>
      <c r="C244" s="332"/>
      <c r="D244" s="123"/>
      <c r="E244" s="15" t="s">
        <v>563</v>
      </c>
      <c r="F244" s="110">
        <v>75</v>
      </c>
      <c r="G244" s="334"/>
    </row>
    <row r="245" spans="1:7" ht="15">
      <c r="A245" s="332"/>
      <c r="B245" s="332"/>
      <c r="C245" s="332"/>
      <c r="D245" s="123"/>
      <c r="E245" s="106" t="s">
        <v>564</v>
      </c>
      <c r="F245" s="110">
        <v>12.73</v>
      </c>
      <c r="G245" s="334"/>
    </row>
    <row r="246" spans="1:7" ht="15">
      <c r="A246" s="332"/>
      <c r="B246" s="332"/>
      <c r="C246" s="332"/>
      <c r="D246" s="123"/>
      <c r="E246" s="192" t="s">
        <v>565</v>
      </c>
      <c r="F246" s="110">
        <v>82.04</v>
      </c>
      <c r="G246" s="334"/>
    </row>
    <row r="247" spans="1:7" ht="15">
      <c r="A247" s="332"/>
      <c r="B247" s="332"/>
      <c r="C247" s="332"/>
      <c r="D247" s="123"/>
      <c r="E247" s="106" t="s">
        <v>566</v>
      </c>
      <c r="F247" s="110">
        <v>31.86</v>
      </c>
      <c r="G247" s="334"/>
    </row>
    <row r="248" spans="1:7" ht="15">
      <c r="A248" s="332"/>
      <c r="B248" s="332"/>
      <c r="C248" s="332"/>
      <c r="D248" s="123"/>
      <c r="E248" s="106" t="s">
        <v>499</v>
      </c>
      <c r="F248" s="110">
        <v>38.12</v>
      </c>
      <c r="G248" s="334"/>
    </row>
    <row r="249" spans="1:7" ht="15">
      <c r="A249" s="332"/>
      <c r="B249" s="332"/>
      <c r="C249" s="332"/>
      <c r="D249" s="123"/>
      <c r="E249" s="106" t="s">
        <v>567</v>
      </c>
      <c r="F249" s="110">
        <v>450</v>
      </c>
      <c r="G249" s="334"/>
    </row>
    <row r="250" spans="1:7" ht="15">
      <c r="A250" s="332"/>
      <c r="B250" s="332"/>
      <c r="C250" s="332"/>
      <c r="D250" s="123"/>
      <c r="E250" s="106" t="s">
        <v>386</v>
      </c>
      <c r="F250" s="110">
        <v>25.16</v>
      </c>
      <c r="G250" s="334"/>
    </row>
    <row r="251" spans="1:7" ht="15">
      <c r="A251" s="332"/>
      <c r="B251" s="332"/>
      <c r="C251" s="332"/>
      <c r="D251" s="123"/>
      <c r="E251" s="106" t="s">
        <v>568</v>
      </c>
      <c r="F251" s="110">
        <v>42.34</v>
      </c>
      <c r="G251" s="334"/>
    </row>
    <row r="252" spans="1:7" ht="15">
      <c r="A252" s="332"/>
      <c r="B252" s="332"/>
      <c r="C252" s="332"/>
      <c r="D252" s="123"/>
      <c r="E252" s="106" t="s">
        <v>387</v>
      </c>
      <c r="F252" s="110">
        <v>50.93</v>
      </c>
      <c r="G252" s="334"/>
    </row>
    <row r="253" spans="1:7" ht="15">
      <c r="A253" s="332"/>
      <c r="B253" s="332"/>
      <c r="C253" s="332"/>
      <c r="D253" s="123"/>
      <c r="E253" s="106" t="s">
        <v>569</v>
      </c>
      <c r="F253" s="110">
        <v>25.92</v>
      </c>
      <c r="G253" s="334"/>
    </row>
    <row r="254" spans="1:7" ht="15">
      <c r="A254" s="332"/>
      <c r="B254" s="332"/>
      <c r="C254" s="332"/>
      <c r="D254" s="123"/>
      <c r="E254" s="106" t="s">
        <v>570</v>
      </c>
      <c r="F254" s="110">
        <v>18</v>
      </c>
      <c r="G254" s="334"/>
    </row>
    <row r="255" spans="1:7" ht="15">
      <c r="A255" s="332"/>
      <c r="B255" s="332"/>
      <c r="C255" s="332"/>
      <c r="D255" s="123"/>
      <c r="E255" s="106" t="s">
        <v>571</v>
      </c>
      <c r="F255" s="110">
        <v>121</v>
      </c>
      <c r="G255" s="334"/>
    </row>
    <row r="256" spans="1:7" ht="15">
      <c r="A256" s="332"/>
      <c r="B256" s="332"/>
      <c r="C256" s="332"/>
      <c r="D256" s="123"/>
      <c r="E256" s="106" t="s">
        <v>572</v>
      </c>
      <c r="F256" s="110">
        <v>300</v>
      </c>
      <c r="G256" s="334"/>
    </row>
    <row r="257" spans="1:7" ht="15">
      <c r="A257" s="332"/>
      <c r="B257" s="332"/>
      <c r="C257" s="332"/>
      <c r="D257" s="123"/>
      <c r="E257" s="106" t="s">
        <v>325</v>
      </c>
      <c r="F257" s="110">
        <v>1150</v>
      </c>
      <c r="G257" s="334"/>
    </row>
    <row r="258" spans="1:7" ht="15">
      <c r="A258" s="332"/>
      <c r="B258" s="332"/>
      <c r="C258" s="332"/>
      <c r="D258" s="123"/>
      <c r="E258" s="106" t="s">
        <v>573</v>
      </c>
      <c r="F258" s="110">
        <v>1175</v>
      </c>
      <c r="G258" s="334"/>
    </row>
    <row r="259" spans="1:7" ht="15">
      <c r="A259" s="332"/>
      <c r="B259" s="332"/>
      <c r="C259" s="332"/>
      <c r="D259" s="123"/>
      <c r="E259" s="106" t="s">
        <v>574</v>
      </c>
      <c r="F259" s="110">
        <v>427.74</v>
      </c>
      <c r="G259" s="334"/>
    </row>
    <row r="260" spans="1:7" ht="15">
      <c r="A260" s="332"/>
      <c r="B260" s="332"/>
      <c r="C260" s="332"/>
      <c r="D260" s="123"/>
      <c r="E260" s="106" t="s">
        <v>662</v>
      </c>
      <c r="F260" s="110">
        <v>200</v>
      </c>
      <c r="G260" s="334"/>
    </row>
    <row r="261" spans="1:7" ht="15">
      <c r="A261" s="332"/>
      <c r="B261" s="332"/>
      <c r="C261" s="332"/>
      <c r="D261" s="123"/>
      <c r="E261" s="106" t="s">
        <v>663</v>
      </c>
      <c r="F261" s="110">
        <v>29</v>
      </c>
      <c r="G261" s="334"/>
    </row>
    <row r="262" spans="1:7" ht="15">
      <c r="A262" s="332"/>
      <c r="B262" s="332"/>
      <c r="C262" s="332"/>
      <c r="D262" s="123"/>
      <c r="E262" s="106"/>
      <c r="F262" s="110"/>
      <c r="G262" s="334"/>
    </row>
    <row r="263" spans="1:7" ht="24">
      <c r="A263" s="332"/>
      <c r="B263" s="332"/>
      <c r="C263" s="332"/>
      <c r="D263" s="123"/>
      <c r="E263" s="106" t="s">
        <v>575</v>
      </c>
      <c r="F263" s="110">
        <v>442</v>
      </c>
      <c r="G263" s="334"/>
    </row>
    <row r="264" spans="1:7" ht="15">
      <c r="A264" s="332"/>
      <c r="B264" s="332"/>
      <c r="C264" s="332"/>
      <c r="D264" s="123"/>
      <c r="E264" s="106" t="s">
        <v>576</v>
      </c>
      <c r="F264" s="110">
        <v>2910</v>
      </c>
      <c r="G264" s="334"/>
    </row>
    <row r="265" spans="1:7" ht="15">
      <c r="A265" s="332"/>
      <c r="B265" s="332"/>
      <c r="C265" s="332"/>
      <c r="D265" s="123"/>
      <c r="E265" s="106" t="s">
        <v>577</v>
      </c>
      <c r="F265" s="110">
        <v>895.4</v>
      </c>
      <c r="G265" s="334"/>
    </row>
    <row r="266" spans="1:7" ht="15">
      <c r="A266" s="337"/>
      <c r="B266" s="337"/>
      <c r="C266" s="337"/>
      <c r="D266" s="124"/>
      <c r="G266" s="188"/>
    </row>
    <row r="267" spans="1:7" ht="15">
      <c r="A267" s="337"/>
      <c r="B267" s="337"/>
      <c r="C267" s="337"/>
      <c r="D267" s="124"/>
      <c r="E267" s="106"/>
      <c r="F267" s="110"/>
      <c r="G267" s="188"/>
    </row>
    <row r="268" spans="1:7" ht="15.75" thickBot="1">
      <c r="A268" s="336"/>
      <c r="B268" s="336"/>
      <c r="C268" s="336"/>
      <c r="D268" s="125"/>
      <c r="E268" s="219" t="s">
        <v>578</v>
      </c>
      <c r="F268" s="110">
        <v>-4254.4</v>
      </c>
      <c r="G268" s="111">
        <f>-F268</f>
        <v>4254.4</v>
      </c>
    </row>
    <row r="269" spans="1:7" ht="15.75" thickTop="1">
      <c r="A269" s="335" t="s">
        <v>317</v>
      </c>
      <c r="B269" s="335" t="s">
        <v>471</v>
      </c>
      <c r="C269" s="335"/>
      <c r="D269" s="122"/>
      <c r="E269" s="106" t="s">
        <v>674</v>
      </c>
      <c r="F269" s="110">
        <v>3620</v>
      </c>
      <c r="G269" s="334">
        <f>SUM(F269:F272)</f>
        <v>3620</v>
      </c>
    </row>
    <row r="270" spans="1:7" ht="15">
      <c r="A270" s="332"/>
      <c r="B270" s="332"/>
      <c r="C270" s="332"/>
      <c r="D270" s="123"/>
      <c r="E270" s="106"/>
      <c r="F270" s="110"/>
      <c r="G270" s="334"/>
    </row>
    <row r="271" spans="1:7" ht="15">
      <c r="A271" s="332"/>
      <c r="B271" s="332"/>
      <c r="C271" s="332"/>
      <c r="D271" s="123"/>
      <c r="E271" s="106"/>
      <c r="F271" s="110"/>
      <c r="G271" s="334"/>
    </row>
    <row r="272" spans="1:7" ht="15.75" thickBot="1">
      <c r="A272" s="336"/>
      <c r="B272" s="336"/>
      <c r="C272" s="336"/>
      <c r="D272" s="125"/>
      <c r="E272" s="105"/>
      <c r="F272" s="111"/>
      <c r="G272" s="111"/>
    </row>
    <row r="273" spans="1:7" ht="15.75" thickTop="1">
      <c r="A273" s="335" t="s">
        <v>318</v>
      </c>
      <c r="B273" s="335" t="s">
        <v>579</v>
      </c>
      <c r="C273" s="335" t="s">
        <v>580</v>
      </c>
      <c r="D273" s="122"/>
      <c r="E273" s="106" t="s">
        <v>323</v>
      </c>
      <c r="F273" s="110">
        <v>4000</v>
      </c>
      <c r="G273" s="334">
        <f>SUM(F272:F288)</f>
        <v>21626.12</v>
      </c>
    </row>
    <row r="274" spans="1:7" ht="15">
      <c r="A274" s="332"/>
      <c r="B274" s="332"/>
      <c r="C274" s="332"/>
      <c r="D274" s="123"/>
      <c r="E274" s="106" t="s">
        <v>581</v>
      </c>
      <c r="F274" s="110">
        <v>13790</v>
      </c>
      <c r="G274" s="334"/>
    </row>
    <row r="275" spans="1:7" ht="15">
      <c r="A275" s="332"/>
      <c r="B275" s="332"/>
      <c r="C275" s="332"/>
      <c r="D275" s="123"/>
      <c r="E275" s="106" t="s">
        <v>591</v>
      </c>
      <c r="F275" s="110">
        <v>738</v>
      </c>
      <c r="G275" s="334"/>
    </row>
    <row r="276" spans="1:7" ht="15">
      <c r="A276" s="332"/>
      <c r="B276" s="332"/>
      <c r="C276" s="332"/>
      <c r="D276" s="123"/>
      <c r="E276" s="106" t="s">
        <v>582</v>
      </c>
      <c r="F276" s="110">
        <v>411.16</v>
      </c>
      <c r="G276" s="334"/>
    </row>
    <row r="277" spans="1:7" ht="15">
      <c r="A277" s="332"/>
      <c r="B277" s="332"/>
      <c r="C277" s="332"/>
      <c r="D277" s="123"/>
      <c r="E277" s="15" t="s">
        <v>583</v>
      </c>
      <c r="F277" s="110">
        <v>47.11</v>
      </c>
      <c r="G277" s="334"/>
    </row>
    <row r="278" spans="1:7" ht="15">
      <c r="A278" s="332"/>
      <c r="B278" s="332"/>
      <c r="C278" s="332"/>
      <c r="D278" s="123"/>
      <c r="E278" s="15" t="s">
        <v>584</v>
      </c>
      <c r="F278" s="110">
        <v>390</v>
      </c>
      <c r="G278" s="334"/>
    </row>
    <row r="279" spans="1:7" ht="15">
      <c r="A279" s="332"/>
      <c r="B279" s="332"/>
      <c r="C279" s="332"/>
      <c r="D279" s="123"/>
      <c r="E279" s="15" t="s">
        <v>585</v>
      </c>
      <c r="F279" s="110">
        <v>730</v>
      </c>
      <c r="G279" s="334"/>
    </row>
    <row r="280" spans="1:7" ht="15">
      <c r="A280" s="332"/>
      <c r="B280" s="332"/>
      <c r="C280" s="332"/>
      <c r="D280" s="123"/>
      <c r="E280" s="15" t="s">
        <v>586</v>
      </c>
      <c r="F280" s="110">
        <v>780</v>
      </c>
      <c r="G280" s="334"/>
    </row>
    <row r="281" spans="1:7" ht="15">
      <c r="A281" s="332"/>
      <c r="B281" s="332"/>
      <c r="C281" s="332"/>
      <c r="D281" s="123"/>
      <c r="E281" s="15" t="s">
        <v>587</v>
      </c>
      <c r="F281" s="110">
        <v>240</v>
      </c>
      <c r="G281" s="334"/>
    </row>
    <row r="282" spans="1:7" ht="15">
      <c r="A282" s="332"/>
      <c r="B282" s="332"/>
      <c r="C282" s="332"/>
      <c r="D282" s="123"/>
      <c r="E282" s="15" t="s">
        <v>588</v>
      </c>
      <c r="F282" s="110">
        <v>28.58</v>
      </c>
      <c r="G282" s="334"/>
    </row>
    <row r="283" spans="1:7" ht="15">
      <c r="A283" s="332"/>
      <c r="B283" s="332"/>
      <c r="C283" s="332"/>
      <c r="D283" s="123"/>
      <c r="E283" s="15" t="s">
        <v>589</v>
      </c>
      <c r="F283" s="110">
        <v>11.3</v>
      </c>
      <c r="G283" s="334"/>
    </row>
    <row r="284" spans="1:7" ht="15">
      <c r="A284" s="332"/>
      <c r="B284" s="332"/>
      <c r="C284" s="332"/>
      <c r="D284" s="123"/>
      <c r="E284" s="15" t="s">
        <v>590</v>
      </c>
      <c r="F284" s="110">
        <v>82.1</v>
      </c>
      <c r="G284" s="334"/>
    </row>
    <row r="285" spans="1:7" ht="15">
      <c r="A285" s="332"/>
      <c r="B285" s="332"/>
      <c r="C285" s="332"/>
      <c r="D285" s="123"/>
      <c r="E285" s="15" t="s">
        <v>464</v>
      </c>
      <c r="F285" s="110">
        <v>164.96</v>
      </c>
      <c r="G285" s="334"/>
    </row>
    <row r="286" spans="1:7" ht="15">
      <c r="A286" s="337"/>
      <c r="B286" s="337"/>
      <c r="C286" s="337"/>
      <c r="D286" s="124"/>
      <c r="E286" s="117" t="s">
        <v>660</v>
      </c>
      <c r="F286" s="113">
        <v>77.19</v>
      </c>
      <c r="G286" s="188"/>
    </row>
    <row r="287" spans="1:7" ht="15">
      <c r="A287" s="337"/>
      <c r="B287" s="337"/>
      <c r="C287" s="337"/>
      <c r="D287" s="124"/>
      <c r="E287" s="117" t="s">
        <v>661</v>
      </c>
      <c r="F287" s="113">
        <v>135.72</v>
      </c>
      <c r="G287" s="188"/>
    </row>
    <row r="288" spans="1:7" ht="15">
      <c r="A288" s="337"/>
      <c r="B288" s="337"/>
      <c r="C288" s="337"/>
      <c r="D288" s="124"/>
      <c r="E288" s="117"/>
      <c r="F288" s="113"/>
      <c r="G288" s="188"/>
    </row>
    <row r="289" spans="1:7" ht="15.75" thickBot="1">
      <c r="A289" s="336"/>
      <c r="B289" s="336"/>
      <c r="C289" s="336"/>
      <c r="D289" s="125"/>
      <c r="E289" s="220" t="s">
        <v>592</v>
      </c>
      <c r="F289" s="231">
        <v>8013.5</v>
      </c>
      <c r="G289" s="111">
        <f>-F289</f>
        <v>-8013.5</v>
      </c>
    </row>
    <row r="290" spans="1:7" ht="15.75" thickTop="1">
      <c r="A290" s="335" t="s">
        <v>364</v>
      </c>
      <c r="B290" s="335" t="s">
        <v>594</v>
      </c>
      <c r="C290" s="335" t="s">
        <v>593</v>
      </c>
      <c r="D290" s="122" t="s">
        <v>356</v>
      </c>
      <c r="E290" s="106" t="s">
        <v>595</v>
      </c>
      <c r="F290" s="110">
        <v>2233</v>
      </c>
      <c r="G290" s="334">
        <f>SUM(F290:F311)</f>
        <v>6722.5199999999995</v>
      </c>
    </row>
    <row r="291" spans="1:7" ht="15">
      <c r="A291" s="332"/>
      <c r="B291" s="332"/>
      <c r="C291" s="332"/>
      <c r="D291" s="123" t="s">
        <v>490</v>
      </c>
      <c r="E291" s="199" t="s">
        <v>596</v>
      </c>
      <c r="F291" s="110">
        <v>51</v>
      </c>
      <c r="G291" s="334"/>
    </row>
    <row r="292" spans="1:7" ht="15">
      <c r="A292" s="332"/>
      <c r="B292" s="332"/>
      <c r="C292" s="332"/>
      <c r="D292" s="123" t="s">
        <v>506</v>
      </c>
      <c r="E292" s="199" t="s">
        <v>388</v>
      </c>
      <c r="F292" s="110">
        <v>1700</v>
      </c>
      <c r="G292" s="334"/>
    </row>
    <row r="293" spans="1:7" ht="15">
      <c r="A293" s="332"/>
      <c r="B293" s="332"/>
      <c r="C293" s="332"/>
      <c r="D293" s="123" t="s">
        <v>619</v>
      </c>
      <c r="E293" s="199" t="s">
        <v>597</v>
      </c>
      <c r="F293" s="110"/>
      <c r="G293" s="334"/>
    </row>
    <row r="294" spans="1:7" ht="15" customHeight="1">
      <c r="A294" s="332"/>
      <c r="B294" s="332"/>
      <c r="C294" s="332"/>
      <c r="D294" s="224" t="s">
        <v>616</v>
      </c>
      <c r="E294" s="221" t="s">
        <v>598</v>
      </c>
      <c r="F294" s="110">
        <v>130</v>
      </c>
      <c r="G294" s="334"/>
    </row>
    <row r="295" spans="1:7" ht="15">
      <c r="A295" s="332"/>
      <c r="B295" s="332"/>
      <c r="C295" s="332"/>
      <c r="D295" s="224" t="s">
        <v>620</v>
      </c>
      <c r="E295" s="221" t="s">
        <v>86</v>
      </c>
      <c r="F295" s="110">
        <v>130</v>
      </c>
      <c r="G295" s="334"/>
    </row>
    <row r="296" spans="1:7" ht="15">
      <c r="A296" s="332"/>
      <c r="B296" s="332"/>
      <c r="C296" s="332"/>
      <c r="D296" s="224" t="s">
        <v>617</v>
      </c>
      <c r="E296" s="221" t="s">
        <v>599</v>
      </c>
      <c r="F296" s="110">
        <v>130</v>
      </c>
      <c r="G296" s="334"/>
    </row>
    <row r="297" spans="1:7" ht="15">
      <c r="A297" s="332"/>
      <c r="B297" s="332"/>
      <c r="C297" s="332"/>
      <c r="D297" s="224" t="s">
        <v>621</v>
      </c>
      <c r="E297" s="221" t="s">
        <v>600</v>
      </c>
      <c r="F297" s="110">
        <v>30</v>
      </c>
      <c r="G297" s="334"/>
    </row>
    <row r="298" spans="1:7" ht="15">
      <c r="A298" s="332"/>
      <c r="B298" s="332"/>
      <c r="C298" s="332"/>
      <c r="D298" s="224" t="s">
        <v>622</v>
      </c>
      <c r="E298" s="199" t="s">
        <v>601</v>
      </c>
      <c r="F298" s="110"/>
      <c r="G298" s="334"/>
    </row>
    <row r="299" spans="1:7" ht="14.25" customHeight="1">
      <c r="A299" s="332"/>
      <c r="B299" s="332"/>
      <c r="C299" s="332"/>
      <c r="D299" s="224" t="s">
        <v>623</v>
      </c>
      <c r="E299" s="221" t="s">
        <v>602</v>
      </c>
      <c r="F299" s="110">
        <v>240</v>
      </c>
      <c r="G299" s="334"/>
    </row>
    <row r="300" spans="1:7" ht="15">
      <c r="A300" s="332"/>
      <c r="B300" s="332"/>
      <c r="C300" s="332"/>
      <c r="D300" s="123"/>
      <c r="E300" s="221" t="s">
        <v>603</v>
      </c>
      <c r="F300" s="110">
        <v>240</v>
      </c>
      <c r="G300" s="334"/>
    </row>
    <row r="301" spans="1:7" ht="15">
      <c r="A301" s="332"/>
      <c r="B301" s="332"/>
      <c r="C301" s="332"/>
      <c r="D301" s="123"/>
      <c r="E301" s="221" t="s">
        <v>434</v>
      </c>
      <c r="F301" s="110">
        <v>240</v>
      </c>
      <c r="G301" s="334"/>
    </row>
    <row r="302" spans="1:7" ht="15">
      <c r="A302" s="332"/>
      <c r="B302" s="332"/>
      <c r="C302" s="332"/>
      <c r="D302" s="123"/>
      <c r="E302" s="199" t="s">
        <v>604</v>
      </c>
      <c r="F302" s="110"/>
      <c r="G302" s="334"/>
    </row>
    <row r="303" spans="1:7" ht="15">
      <c r="A303" s="332"/>
      <c r="B303" s="332"/>
      <c r="C303" s="332"/>
      <c r="D303" s="123"/>
      <c r="E303" s="221" t="s">
        <v>87</v>
      </c>
      <c r="F303" s="110">
        <v>240</v>
      </c>
      <c r="G303" s="334"/>
    </row>
    <row r="304" spans="1:7" ht="15">
      <c r="A304" s="332"/>
      <c r="B304" s="332"/>
      <c r="C304" s="332"/>
      <c r="D304" s="123"/>
      <c r="E304" s="199" t="s">
        <v>605</v>
      </c>
      <c r="F304" s="110"/>
      <c r="G304" s="334"/>
    </row>
    <row r="305" spans="1:7" ht="15">
      <c r="A305" s="332"/>
      <c r="B305" s="332"/>
      <c r="C305" s="332"/>
      <c r="D305" s="123"/>
      <c r="E305" s="221" t="s">
        <v>606</v>
      </c>
      <c r="F305" s="110">
        <v>110</v>
      </c>
      <c r="G305" s="334"/>
    </row>
    <row r="306" spans="1:7" ht="15">
      <c r="A306" s="332"/>
      <c r="B306" s="332"/>
      <c r="C306" s="332"/>
      <c r="D306" s="123"/>
      <c r="E306" s="221" t="s">
        <v>607</v>
      </c>
      <c r="F306" s="110">
        <v>110</v>
      </c>
      <c r="G306" s="334"/>
    </row>
    <row r="307" spans="1:7" ht="15">
      <c r="A307" s="332"/>
      <c r="B307" s="332"/>
      <c r="C307" s="332"/>
      <c r="D307" s="123"/>
      <c r="E307" s="199" t="s">
        <v>608</v>
      </c>
      <c r="F307" s="110">
        <v>48.63</v>
      </c>
      <c r="G307" s="334"/>
    </row>
    <row r="308" spans="1:7" ht="15">
      <c r="A308" s="332"/>
      <c r="B308" s="332"/>
      <c r="C308" s="332"/>
      <c r="D308" s="123"/>
      <c r="E308" s="199" t="s">
        <v>609</v>
      </c>
      <c r="F308" s="110">
        <v>152.36</v>
      </c>
      <c r="G308" s="334"/>
    </row>
    <row r="309" spans="1:7" ht="15">
      <c r="A309" s="332"/>
      <c r="B309" s="332"/>
      <c r="C309" s="332"/>
      <c r="D309" s="123"/>
      <c r="E309" s="199" t="s">
        <v>610</v>
      </c>
      <c r="F309" s="110">
        <v>37.53</v>
      </c>
      <c r="G309" s="334"/>
    </row>
    <row r="310" spans="1:7" ht="24">
      <c r="A310" s="332"/>
      <c r="B310" s="332"/>
      <c r="C310" s="332"/>
      <c r="D310" s="123"/>
      <c r="E310" s="199" t="s">
        <v>611</v>
      </c>
      <c r="F310" s="110">
        <v>900</v>
      </c>
      <c r="G310" s="334"/>
    </row>
    <row r="311" spans="1:7" ht="15.75" thickBot="1">
      <c r="A311" s="336"/>
      <c r="B311" s="336"/>
      <c r="C311" s="336"/>
      <c r="D311" s="125"/>
      <c r="E311" s="105"/>
      <c r="F311" s="111"/>
      <c r="G311" s="111"/>
    </row>
    <row r="312" spans="1:7" ht="24.75" thickTop="1">
      <c r="A312" s="335" t="s">
        <v>110</v>
      </c>
      <c r="B312" s="335" t="s">
        <v>614</v>
      </c>
      <c r="C312" s="335" t="s">
        <v>615</v>
      </c>
      <c r="D312" s="222" t="s">
        <v>616</v>
      </c>
      <c r="E312" s="106" t="s">
        <v>612</v>
      </c>
      <c r="F312" s="110">
        <v>2873.94</v>
      </c>
      <c r="G312" s="334">
        <f>SUM(F312:F316)</f>
        <v>10613.07</v>
      </c>
    </row>
    <row r="313" spans="1:7" ht="15" customHeight="1">
      <c r="A313" s="332"/>
      <c r="B313" s="332"/>
      <c r="C313" s="332"/>
      <c r="D313" s="223" t="s">
        <v>617</v>
      </c>
      <c r="E313" s="199" t="s">
        <v>613</v>
      </c>
      <c r="F313" s="110">
        <v>7573</v>
      </c>
      <c r="G313" s="334"/>
    </row>
    <row r="314" spans="1:7" ht="15">
      <c r="A314" s="332"/>
      <c r="B314" s="332"/>
      <c r="C314" s="332"/>
      <c r="D314" s="123" t="s">
        <v>618</v>
      </c>
      <c r="E314" s="199" t="s">
        <v>473</v>
      </c>
      <c r="F314" s="110">
        <v>117.83</v>
      </c>
      <c r="G314" s="334"/>
    </row>
    <row r="315" spans="1:7" ht="15">
      <c r="A315" s="332"/>
      <c r="B315" s="332"/>
      <c r="C315" s="332"/>
      <c r="D315" s="123"/>
      <c r="E315" s="199" t="s">
        <v>474</v>
      </c>
      <c r="F315" s="110">
        <v>48.3</v>
      </c>
      <c r="G315" s="334"/>
    </row>
    <row r="316" spans="1:7" ht="15.75" thickBot="1">
      <c r="A316" s="336"/>
      <c r="B316" s="336"/>
      <c r="C316" s="336"/>
      <c r="D316" s="125"/>
      <c r="E316" s="105"/>
      <c r="F316" s="111"/>
      <c r="G316" s="111"/>
    </row>
    <row r="317" spans="1:7" ht="15.75" thickTop="1">
      <c r="A317" s="335" t="s">
        <v>112</v>
      </c>
      <c r="B317" s="335" t="s">
        <v>624</v>
      </c>
      <c r="C317" s="335"/>
      <c r="D317" s="122"/>
      <c r="E317" s="106" t="s">
        <v>625</v>
      </c>
      <c r="F317" s="110">
        <v>546</v>
      </c>
      <c r="G317" s="334">
        <f>SUM(F317:F334)</f>
        <v>8287.810000000001</v>
      </c>
    </row>
    <row r="318" spans="1:7" ht="15">
      <c r="A318" s="332"/>
      <c r="B318" s="332"/>
      <c r="C318" s="332"/>
      <c r="D318" s="123"/>
      <c r="E318" s="199" t="s">
        <v>626</v>
      </c>
      <c r="F318" s="110">
        <v>118</v>
      </c>
      <c r="G318" s="334"/>
    </row>
    <row r="319" spans="1:7" ht="15">
      <c r="A319" s="332"/>
      <c r="B319" s="332"/>
      <c r="C319" s="332"/>
      <c r="D319" s="123"/>
      <c r="E319" s="199" t="s">
        <v>627</v>
      </c>
      <c r="F319" s="110">
        <v>150</v>
      </c>
      <c r="G319" s="334"/>
    </row>
    <row r="320" spans="1:7" ht="15">
      <c r="A320" s="332"/>
      <c r="B320" s="332"/>
      <c r="C320" s="332"/>
      <c r="D320" s="123"/>
      <c r="E320" s="199" t="s">
        <v>628</v>
      </c>
      <c r="F320" s="110">
        <v>22</v>
      </c>
      <c r="G320" s="334"/>
    </row>
    <row r="321" spans="1:7" ht="15">
      <c r="A321" s="332"/>
      <c r="B321" s="332"/>
      <c r="C321" s="332"/>
      <c r="D321" s="123"/>
      <c r="E321" s="199" t="s">
        <v>629</v>
      </c>
      <c r="F321" s="110">
        <v>46.52</v>
      </c>
      <c r="G321" s="334"/>
    </row>
    <row r="322" spans="1:7" ht="15">
      <c r="A322" s="332"/>
      <c r="B322" s="332"/>
      <c r="C322" s="332"/>
      <c r="D322" s="123"/>
      <c r="E322" s="199" t="s">
        <v>630</v>
      </c>
      <c r="F322" s="110">
        <v>51.36</v>
      </c>
      <c r="G322" s="334"/>
    </row>
    <row r="323" spans="1:7" ht="15">
      <c r="A323" s="332"/>
      <c r="B323" s="332"/>
      <c r="C323" s="332"/>
      <c r="D323" s="123"/>
      <c r="E323" s="199" t="s">
        <v>631</v>
      </c>
      <c r="F323" s="110">
        <v>40.47</v>
      </c>
      <c r="G323" s="334"/>
    </row>
    <row r="324" spans="1:7" ht="15">
      <c r="A324" s="332"/>
      <c r="B324" s="332"/>
      <c r="C324" s="332"/>
      <c r="D324" s="123"/>
      <c r="E324" s="199" t="s">
        <v>632</v>
      </c>
      <c r="F324" s="110">
        <v>7.34</v>
      </c>
      <c r="G324" s="334"/>
    </row>
    <row r="325" spans="1:7" ht="15">
      <c r="A325" s="332"/>
      <c r="B325" s="332"/>
      <c r="C325" s="332"/>
      <c r="D325" s="123"/>
      <c r="E325" s="199" t="s">
        <v>633</v>
      </c>
      <c r="F325" s="110">
        <v>45.42</v>
      </c>
      <c r="G325" s="334"/>
    </row>
    <row r="326" spans="1:7" ht="15">
      <c r="A326" s="332"/>
      <c r="B326" s="332"/>
      <c r="C326" s="332"/>
      <c r="D326" s="123"/>
      <c r="E326" s="199" t="s">
        <v>665</v>
      </c>
      <c r="F326" s="110">
        <v>554.32</v>
      </c>
      <c r="G326" s="334"/>
    </row>
    <row r="327" spans="1:7" ht="15">
      <c r="A327" s="332"/>
      <c r="B327" s="332"/>
      <c r="C327" s="332"/>
      <c r="D327" s="123"/>
      <c r="E327" s="199" t="s">
        <v>666</v>
      </c>
      <c r="F327" s="110">
        <v>1255.4</v>
      </c>
      <c r="G327" s="334"/>
    </row>
    <row r="328" spans="1:7" ht="15">
      <c r="A328" s="332"/>
      <c r="B328" s="332"/>
      <c r="C328" s="332"/>
      <c r="D328" s="123"/>
      <c r="E328" s="199" t="s">
        <v>379</v>
      </c>
      <c r="F328" s="110">
        <v>114.73</v>
      </c>
      <c r="G328" s="334"/>
    </row>
    <row r="329" spans="1:7" ht="15">
      <c r="A329" s="332"/>
      <c r="B329" s="332"/>
      <c r="C329" s="332"/>
      <c r="D329" s="123"/>
      <c r="E329" s="225" t="s">
        <v>667</v>
      </c>
      <c r="F329" s="110">
        <v>49.56</v>
      </c>
      <c r="G329" s="334"/>
    </row>
    <row r="330" spans="1:6" ht="15">
      <c r="A330" s="337"/>
      <c r="B330" s="337"/>
      <c r="C330" s="337"/>
      <c r="D330" s="124"/>
      <c r="E330" s="225" t="s">
        <v>668</v>
      </c>
      <c r="F330" s="188">
        <v>1057.98</v>
      </c>
    </row>
    <row r="331" spans="1:7" ht="15">
      <c r="A331" s="337"/>
      <c r="B331" s="337"/>
      <c r="C331" s="337"/>
      <c r="D331" s="124"/>
      <c r="E331" s="225" t="s">
        <v>669</v>
      </c>
      <c r="F331" s="188">
        <v>401.71</v>
      </c>
      <c r="G331" s="236"/>
    </row>
    <row r="332" spans="1:7" ht="15">
      <c r="A332" s="337"/>
      <c r="B332" s="337"/>
      <c r="C332" s="337"/>
      <c r="D332" s="124"/>
      <c r="E332" s="237" t="s">
        <v>634</v>
      </c>
      <c r="F332" s="110">
        <v>396</v>
      </c>
      <c r="G332" s="236"/>
    </row>
    <row r="333" spans="1:7" ht="15">
      <c r="A333" s="337"/>
      <c r="B333" s="337"/>
      <c r="C333" s="337"/>
      <c r="D333" s="124"/>
      <c r="E333" s="237" t="s">
        <v>635</v>
      </c>
      <c r="F333" s="110">
        <v>75</v>
      </c>
      <c r="G333" s="19"/>
    </row>
    <row r="334" spans="1:7" ht="15.75" thickBot="1">
      <c r="A334" s="336"/>
      <c r="B334" s="336"/>
      <c r="C334" s="336"/>
      <c r="D334" s="125"/>
      <c r="E334" s="105" t="s">
        <v>675</v>
      </c>
      <c r="F334" s="111">
        <v>3356</v>
      </c>
      <c r="G334" s="111"/>
    </row>
    <row r="335" spans="1:7" ht="15.75" thickTop="1">
      <c r="A335" s="335" t="s">
        <v>113</v>
      </c>
      <c r="B335" s="335" t="s">
        <v>636</v>
      </c>
      <c r="C335" s="335" t="s">
        <v>637</v>
      </c>
      <c r="D335" s="222" t="s">
        <v>621</v>
      </c>
      <c r="E335" s="106"/>
      <c r="F335" s="110">
        <v>537</v>
      </c>
      <c r="G335" s="334">
        <f>SUM(F335:F339)</f>
        <v>1497</v>
      </c>
    </row>
    <row r="336" spans="1:7" ht="15">
      <c r="A336" s="332"/>
      <c r="B336" s="332"/>
      <c r="C336" s="332"/>
      <c r="D336" s="224" t="s">
        <v>638</v>
      </c>
      <c r="E336" s="106"/>
      <c r="F336" s="110">
        <v>960</v>
      </c>
      <c r="G336" s="334"/>
    </row>
    <row r="337" spans="1:7" ht="15">
      <c r="A337" s="332"/>
      <c r="B337" s="332"/>
      <c r="C337" s="332"/>
      <c r="D337" s="123"/>
      <c r="E337" s="106"/>
      <c r="F337" s="110"/>
      <c r="G337" s="334"/>
    </row>
    <row r="338" spans="1:7" ht="15">
      <c r="A338" s="332"/>
      <c r="B338" s="332"/>
      <c r="C338" s="332"/>
      <c r="D338" s="123"/>
      <c r="E338" s="106"/>
      <c r="F338" s="110"/>
      <c r="G338" s="334"/>
    </row>
    <row r="339" spans="1:7" ht="15.75" thickBot="1">
      <c r="A339" s="336"/>
      <c r="B339" s="336"/>
      <c r="C339" s="336"/>
      <c r="D339" s="125"/>
      <c r="E339" s="105"/>
      <c r="F339" s="111"/>
      <c r="G339" s="111"/>
    </row>
    <row r="340" spans="1:7" ht="15.75" thickTop="1">
      <c r="A340" s="335" t="s">
        <v>258</v>
      </c>
      <c r="B340" s="335" t="s">
        <v>639</v>
      </c>
      <c r="C340" s="335"/>
      <c r="D340" s="222"/>
      <c r="E340" s="106" t="s">
        <v>640</v>
      </c>
      <c r="F340" s="110">
        <v>1995</v>
      </c>
      <c r="G340" s="334">
        <f>F340+F341+F342</f>
        <v>2401.11</v>
      </c>
    </row>
    <row r="341" spans="1:7" ht="15">
      <c r="A341" s="332"/>
      <c r="B341" s="332"/>
      <c r="C341" s="332"/>
      <c r="D341" s="224"/>
      <c r="E341" s="106" t="s">
        <v>464</v>
      </c>
      <c r="F341" s="110">
        <v>226.11</v>
      </c>
      <c r="G341" s="334"/>
    </row>
    <row r="342" spans="1:7" ht="15">
      <c r="A342" s="332"/>
      <c r="B342" s="332"/>
      <c r="C342" s="332"/>
      <c r="D342" s="123"/>
      <c r="E342" s="106" t="s">
        <v>670</v>
      </c>
      <c r="F342" s="110">
        <v>180</v>
      </c>
      <c r="G342" s="334"/>
    </row>
    <row r="343" spans="1:7" ht="15.75" thickBot="1">
      <c r="A343" s="336"/>
      <c r="B343" s="336"/>
      <c r="C343" s="336"/>
      <c r="D343" s="125"/>
      <c r="E343" s="105"/>
      <c r="F343" s="111"/>
      <c r="G343" s="111"/>
    </row>
    <row r="344" spans="1:7" ht="15.75" thickTop="1">
      <c r="A344" s="335" t="s">
        <v>396</v>
      </c>
      <c r="B344" s="335" t="s">
        <v>641</v>
      </c>
      <c r="C344" s="335" t="s">
        <v>642</v>
      </c>
      <c r="D344" s="122"/>
      <c r="E344" s="106" t="s">
        <v>643</v>
      </c>
      <c r="F344" s="110">
        <v>3214</v>
      </c>
      <c r="G344" s="334">
        <f>SUM(F344:F352)</f>
        <v>9291.029999999999</v>
      </c>
    </row>
    <row r="345" spans="1:7" ht="15">
      <c r="A345" s="332"/>
      <c r="B345" s="332"/>
      <c r="C345" s="332"/>
      <c r="D345" s="123"/>
      <c r="E345" s="199" t="s">
        <v>644</v>
      </c>
      <c r="F345" s="110">
        <v>1863</v>
      </c>
      <c r="G345" s="334"/>
    </row>
    <row r="346" spans="1:7" ht="15">
      <c r="A346" s="332"/>
      <c r="B346" s="332"/>
      <c r="C346" s="332"/>
      <c r="D346" s="123"/>
      <c r="E346" s="199" t="s">
        <v>645</v>
      </c>
      <c r="F346" s="110">
        <v>1199</v>
      </c>
      <c r="G346" s="334"/>
    </row>
    <row r="347" spans="1:7" ht="15">
      <c r="A347" s="332"/>
      <c r="B347" s="332"/>
      <c r="C347" s="332"/>
      <c r="D347" s="123"/>
      <c r="E347" s="199" t="s">
        <v>646</v>
      </c>
      <c r="F347" s="110">
        <v>579.5</v>
      </c>
      <c r="G347" s="334"/>
    </row>
    <row r="348" spans="1:7" ht="15">
      <c r="A348" s="332"/>
      <c r="B348" s="332"/>
      <c r="C348" s="332"/>
      <c r="D348" s="123"/>
      <c r="E348" s="199" t="s">
        <v>647</v>
      </c>
      <c r="F348" s="110">
        <v>395.2</v>
      </c>
      <c r="G348" s="334"/>
    </row>
    <row r="349" spans="1:7" ht="15">
      <c r="A349" s="332"/>
      <c r="B349" s="332"/>
      <c r="C349" s="332"/>
      <c r="D349" s="123"/>
      <c r="E349" s="199" t="s">
        <v>648</v>
      </c>
      <c r="F349" s="110">
        <v>48</v>
      </c>
      <c r="G349" s="334"/>
    </row>
    <row r="350" spans="1:7" ht="15">
      <c r="A350" s="332"/>
      <c r="B350" s="332"/>
      <c r="C350" s="332"/>
      <c r="D350" s="123"/>
      <c r="E350" s="199" t="s">
        <v>329</v>
      </c>
      <c r="F350" s="110">
        <v>170</v>
      </c>
      <c r="G350" s="334"/>
    </row>
    <row r="351" spans="1:7" ht="15">
      <c r="A351" s="332"/>
      <c r="B351" s="332"/>
      <c r="C351" s="332"/>
      <c r="D351" s="123"/>
      <c r="E351" s="199" t="s">
        <v>387</v>
      </c>
      <c r="F351" s="110">
        <v>21.12</v>
      </c>
      <c r="G351" s="334"/>
    </row>
    <row r="352" spans="1:7" ht="15">
      <c r="A352" s="332"/>
      <c r="B352" s="332"/>
      <c r="C352" s="332"/>
      <c r="D352" s="123"/>
      <c r="E352" s="199" t="s">
        <v>649</v>
      </c>
      <c r="F352" s="110">
        <v>1801.21</v>
      </c>
      <c r="G352" s="334"/>
    </row>
    <row r="353" spans="1:7" ht="15">
      <c r="A353" s="332"/>
      <c r="B353" s="332"/>
      <c r="C353" s="332"/>
      <c r="D353" s="123"/>
      <c r="E353" s="199"/>
      <c r="F353" s="110"/>
      <c r="G353" s="334"/>
    </row>
    <row r="354" spans="1:7" ht="15">
      <c r="A354" s="332"/>
      <c r="B354" s="332"/>
      <c r="C354" s="332"/>
      <c r="D354" s="123"/>
      <c r="E354" s="221" t="s">
        <v>650</v>
      </c>
      <c r="F354" s="110"/>
      <c r="G354" s="334"/>
    </row>
    <row r="355" spans="1:7" ht="15">
      <c r="A355" s="337"/>
      <c r="B355" s="337"/>
      <c r="C355" s="337"/>
      <c r="D355" s="124"/>
      <c r="E355" s="219" t="s">
        <v>651</v>
      </c>
      <c r="F355" s="110">
        <v>2000</v>
      </c>
      <c r="G355" s="188"/>
    </row>
    <row r="356" spans="1:7" ht="15">
      <c r="A356" s="337"/>
      <c r="B356" s="337"/>
      <c r="C356" s="337"/>
      <c r="D356" s="124"/>
      <c r="E356" s="219" t="s">
        <v>432</v>
      </c>
      <c r="F356" s="110">
        <v>3500</v>
      </c>
      <c r="G356" s="188"/>
    </row>
    <row r="357" spans="1:7" ht="15">
      <c r="A357" s="337"/>
      <c r="B357" s="337"/>
      <c r="C357" s="337"/>
      <c r="D357" s="124"/>
      <c r="E357" s="219" t="s">
        <v>433</v>
      </c>
      <c r="F357" s="110">
        <v>1000</v>
      </c>
      <c r="G357" s="188"/>
    </row>
    <row r="358" spans="1:7" ht="15">
      <c r="A358" s="337"/>
      <c r="B358" s="337"/>
      <c r="C358" s="337"/>
      <c r="D358" s="124"/>
      <c r="E358" s="219" t="s">
        <v>651</v>
      </c>
      <c r="F358" s="110">
        <v>2000</v>
      </c>
      <c r="G358" s="188"/>
    </row>
    <row r="359" spans="1:7" ht="15.75" thickBot="1">
      <c r="A359" s="336"/>
      <c r="B359" s="336"/>
      <c r="C359" s="336"/>
      <c r="D359" s="125"/>
      <c r="E359" s="105"/>
      <c r="F359" s="111"/>
      <c r="G359" s="111"/>
    </row>
    <row r="360" spans="1:7" ht="24.75" thickTop="1">
      <c r="A360" s="335" t="s">
        <v>397</v>
      </c>
      <c r="B360" s="335" t="s">
        <v>652</v>
      </c>
      <c r="C360" s="335" t="s">
        <v>653</v>
      </c>
      <c r="D360" s="122" t="s">
        <v>622</v>
      </c>
      <c r="E360" s="106" t="s">
        <v>656</v>
      </c>
      <c r="F360" s="110">
        <v>911.97</v>
      </c>
      <c r="G360" s="334">
        <f>SUM(F360:F366)</f>
        <v>4664.06</v>
      </c>
    </row>
    <row r="361" spans="1:7" ht="15">
      <c r="A361" s="332"/>
      <c r="B361" s="332"/>
      <c r="C361" s="332"/>
      <c r="D361" s="123" t="s">
        <v>654</v>
      </c>
      <c r="E361" s="199" t="s">
        <v>351</v>
      </c>
      <c r="F361" s="110">
        <v>3164.09</v>
      </c>
      <c r="G361" s="334"/>
    </row>
    <row r="362" spans="1:7" ht="15" customHeight="1">
      <c r="A362" s="332"/>
      <c r="B362" s="332"/>
      <c r="C362" s="332"/>
      <c r="D362" s="224" t="s">
        <v>623</v>
      </c>
      <c r="E362" s="199" t="s">
        <v>657</v>
      </c>
      <c r="F362" s="110">
        <v>498</v>
      </c>
      <c r="G362" s="334"/>
    </row>
    <row r="363" spans="1:7" ht="15">
      <c r="A363" s="332"/>
      <c r="B363" s="332"/>
      <c r="C363" s="332"/>
      <c r="D363" s="123"/>
      <c r="E363" s="199" t="s">
        <v>658</v>
      </c>
      <c r="F363" s="110">
        <v>90</v>
      </c>
      <c r="G363" s="334"/>
    </row>
    <row r="364" spans="1:7" ht="15">
      <c r="A364" s="332"/>
      <c r="B364" s="332"/>
      <c r="C364" s="332"/>
      <c r="D364" s="123"/>
      <c r="E364" s="199"/>
      <c r="F364" s="110"/>
      <c r="G364" s="334"/>
    </row>
    <row r="365" spans="1:7" ht="15">
      <c r="A365" s="332"/>
      <c r="B365" s="332"/>
      <c r="C365" s="332"/>
      <c r="D365" s="123"/>
      <c r="E365" s="221"/>
      <c r="F365" s="110"/>
      <c r="G365" s="334"/>
    </row>
    <row r="366" spans="1:7" ht="15.75" thickBot="1">
      <c r="A366" s="336"/>
      <c r="B366" s="336"/>
      <c r="C366" s="336"/>
      <c r="D366" s="125"/>
      <c r="E366" s="105" t="s">
        <v>655</v>
      </c>
      <c r="F366" s="111"/>
      <c r="G366" s="111"/>
    </row>
    <row r="367" spans="1:7" ht="15.75" thickTop="1">
      <c r="A367" s="335" t="s">
        <v>536</v>
      </c>
      <c r="B367" s="335" t="s">
        <v>504</v>
      </c>
      <c r="C367" s="335" t="s">
        <v>810</v>
      </c>
      <c r="D367" s="122"/>
      <c r="E367" s="106" t="s">
        <v>664</v>
      </c>
      <c r="F367" s="110">
        <v>1689</v>
      </c>
      <c r="G367" s="188">
        <f>SUM(F367:F368)</f>
        <v>1689</v>
      </c>
    </row>
    <row r="368" spans="1:7" ht="15.75" thickBot="1">
      <c r="A368" s="336"/>
      <c r="B368" s="336"/>
      <c r="C368" s="336"/>
      <c r="D368" s="125"/>
      <c r="E368" s="105"/>
      <c r="F368" s="111"/>
      <c r="G368" s="111"/>
    </row>
    <row r="369" spans="1:7" ht="15.75" thickTop="1">
      <c r="A369" s="339" t="s">
        <v>831</v>
      </c>
      <c r="B369" s="340"/>
      <c r="C369" s="340"/>
      <c r="D369" s="340"/>
      <c r="E369" s="340"/>
      <c r="F369" s="340"/>
      <c r="G369" s="341"/>
    </row>
    <row r="370" spans="1:7" ht="15">
      <c r="A370" s="332">
        <v>1</v>
      </c>
      <c r="B370" s="332" t="s">
        <v>677</v>
      </c>
      <c r="C370" s="332" t="s">
        <v>678</v>
      </c>
      <c r="D370" s="123"/>
      <c r="E370" s="106" t="s">
        <v>679</v>
      </c>
      <c r="F370" s="110">
        <v>905</v>
      </c>
      <c r="G370" s="240">
        <f>F370:F371</f>
        <v>905</v>
      </c>
    </row>
    <row r="371" spans="1:7" ht="15.75" thickBot="1">
      <c r="A371" s="333"/>
      <c r="B371" s="333"/>
      <c r="C371" s="333"/>
      <c r="D371" s="125"/>
      <c r="E371" s="243"/>
      <c r="F371" s="244"/>
      <c r="G371" s="239"/>
    </row>
    <row r="372" spans="1:7" ht="15.75" thickTop="1">
      <c r="A372" s="335">
        <v>2</v>
      </c>
      <c r="B372" s="335" t="s">
        <v>680</v>
      </c>
      <c r="C372" s="335" t="s">
        <v>681</v>
      </c>
      <c r="D372" s="122"/>
      <c r="E372" s="237" t="s">
        <v>682</v>
      </c>
      <c r="F372" s="246">
        <v>750</v>
      </c>
      <c r="G372" s="241">
        <f>SUM(F372:F377)</f>
        <v>3458.36</v>
      </c>
    </row>
    <row r="373" spans="1:7" ht="15">
      <c r="A373" s="338"/>
      <c r="B373" s="338"/>
      <c r="C373" s="338"/>
      <c r="D373" s="123"/>
      <c r="E373" s="199" t="s">
        <v>683</v>
      </c>
      <c r="F373" s="246">
        <v>630</v>
      </c>
      <c r="G373" s="241"/>
    </row>
    <row r="374" spans="1:7" ht="15">
      <c r="A374" s="338"/>
      <c r="B374" s="338"/>
      <c r="C374" s="338"/>
      <c r="D374" s="123"/>
      <c r="E374" s="199" t="s">
        <v>684</v>
      </c>
      <c r="F374" s="246">
        <v>1351</v>
      </c>
      <c r="G374" s="241"/>
    </row>
    <row r="375" spans="1:7" ht="15">
      <c r="A375" s="338"/>
      <c r="B375" s="338"/>
      <c r="C375" s="338"/>
      <c r="D375" s="123"/>
      <c r="E375" s="199" t="s">
        <v>685</v>
      </c>
      <c r="F375" s="246">
        <v>624.36</v>
      </c>
      <c r="G375" s="241"/>
    </row>
    <row r="376" spans="1:7" ht="15">
      <c r="A376" s="338"/>
      <c r="B376" s="338"/>
      <c r="C376" s="338"/>
      <c r="D376" s="123"/>
      <c r="E376" s="245" t="s">
        <v>443</v>
      </c>
      <c r="F376" s="246">
        <v>59.09</v>
      </c>
      <c r="G376" s="241"/>
    </row>
    <row r="377" spans="1:7" ht="15">
      <c r="A377" s="338"/>
      <c r="B377" s="338"/>
      <c r="C377" s="338"/>
      <c r="D377" s="123"/>
      <c r="E377" s="199" t="s">
        <v>686</v>
      </c>
      <c r="F377" s="246">
        <v>43.91</v>
      </c>
      <c r="G377" s="241"/>
    </row>
    <row r="378" spans="1:7" ht="15">
      <c r="A378" s="338"/>
      <c r="B378" s="338"/>
      <c r="C378" s="338"/>
      <c r="D378" s="124"/>
      <c r="E378" s="247"/>
      <c r="F378" s="248"/>
      <c r="G378" s="238"/>
    </row>
    <row r="379" spans="1:7" ht="15.75" thickBot="1">
      <c r="A379" s="336"/>
      <c r="B379" s="336"/>
      <c r="C379" s="336"/>
      <c r="D379" s="125"/>
      <c r="E379" s="105" t="s">
        <v>687</v>
      </c>
      <c r="F379" s="111">
        <v>3515</v>
      </c>
      <c r="G379" s="111"/>
    </row>
    <row r="380" spans="1:7" ht="15.75" thickTop="1">
      <c r="A380" s="335">
        <v>3</v>
      </c>
      <c r="B380" s="335" t="s">
        <v>688</v>
      </c>
      <c r="C380" s="335" t="s">
        <v>689</v>
      </c>
      <c r="D380" s="122"/>
      <c r="E380" s="237" t="s">
        <v>690</v>
      </c>
      <c r="F380" s="246">
        <v>338.8</v>
      </c>
      <c r="G380" s="241">
        <f>SUM(F380:F392)</f>
        <v>5800.34</v>
      </c>
    </row>
    <row r="381" spans="1:7" ht="15">
      <c r="A381" s="338"/>
      <c r="B381" s="338"/>
      <c r="C381" s="338"/>
      <c r="D381" s="123"/>
      <c r="E381" s="199" t="s">
        <v>691</v>
      </c>
      <c r="F381" s="246">
        <v>562.65</v>
      </c>
      <c r="G381" s="241"/>
    </row>
    <row r="382" spans="1:7" ht="15">
      <c r="A382" s="338"/>
      <c r="B382" s="338"/>
      <c r="C382" s="338"/>
      <c r="D382" s="123"/>
      <c r="E382" s="199" t="s">
        <v>692</v>
      </c>
      <c r="F382" s="246">
        <v>216.5</v>
      </c>
      <c r="G382" s="241"/>
    </row>
    <row r="383" spans="1:7" ht="15">
      <c r="A383" s="338"/>
      <c r="B383" s="338"/>
      <c r="C383" s="338"/>
      <c r="D383" s="123"/>
      <c r="E383" s="199" t="s">
        <v>693</v>
      </c>
      <c r="F383" s="246">
        <v>360.9</v>
      </c>
      <c r="G383" s="241"/>
    </row>
    <row r="384" spans="1:7" ht="15">
      <c r="A384" s="338"/>
      <c r="B384" s="338"/>
      <c r="C384" s="338"/>
      <c r="D384" s="123"/>
      <c r="E384" s="245" t="s">
        <v>694</v>
      </c>
      <c r="F384" s="246">
        <v>320</v>
      </c>
      <c r="G384" s="241"/>
    </row>
    <row r="385" spans="1:7" ht="15">
      <c r="A385" s="338"/>
      <c r="B385" s="338"/>
      <c r="C385" s="338"/>
      <c r="D385" s="123"/>
      <c r="E385" s="199" t="s">
        <v>695</v>
      </c>
      <c r="F385" s="246">
        <v>3704.08</v>
      </c>
      <c r="G385" s="241"/>
    </row>
    <row r="386" spans="1:7" ht="15">
      <c r="A386" s="338"/>
      <c r="B386" s="338"/>
      <c r="C386" s="338"/>
      <c r="D386" s="123"/>
      <c r="E386" t="s">
        <v>696</v>
      </c>
      <c r="F386" s="246">
        <v>34.44</v>
      </c>
      <c r="G386" s="241"/>
    </row>
    <row r="387" spans="1:7" ht="15">
      <c r="A387" s="338"/>
      <c r="B387" s="338"/>
      <c r="C387" s="338"/>
      <c r="D387" s="123"/>
      <c r="E387" s="150" t="s">
        <v>697</v>
      </c>
      <c r="F387" s="246">
        <v>42.84</v>
      </c>
      <c r="G387" s="241"/>
    </row>
    <row r="388" spans="1:7" ht="15">
      <c r="A388" s="338"/>
      <c r="B388" s="338"/>
      <c r="C388" s="338"/>
      <c r="D388" s="123"/>
      <c r="E388" s="150" t="s">
        <v>698</v>
      </c>
      <c r="F388" s="246">
        <v>21.57</v>
      </c>
      <c r="G388" s="241"/>
    </row>
    <row r="389" spans="1:7" ht="15">
      <c r="A389" s="338"/>
      <c r="B389" s="338"/>
      <c r="C389" s="338"/>
      <c r="D389" s="123"/>
      <c r="E389" s="199" t="s">
        <v>699</v>
      </c>
      <c r="F389" s="246">
        <v>28.08</v>
      </c>
      <c r="G389" s="241"/>
    </row>
    <row r="390" spans="1:7" ht="15.75" customHeight="1">
      <c r="A390" s="338"/>
      <c r="B390" s="338"/>
      <c r="C390" s="338"/>
      <c r="D390" s="123"/>
      <c r="E390" s="204" t="s">
        <v>700</v>
      </c>
      <c r="F390" s="246">
        <v>103.1</v>
      </c>
      <c r="G390" s="241"/>
    </row>
    <row r="391" spans="1:7" ht="15">
      <c r="A391" s="338"/>
      <c r="B391" s="338"/>
      <c r="C391" s="338"/>
      <c r="D391" s="123"/>
      <c r="E391" s="199" t="s">
        <v>701</v>
      </c>
      <c r="F391" s="246">
        <v>9.38</v>
      </c>
      <c r="G391" s="241"/>
    </row>
    <row r="392" spans="1:7" ht="15">
      <c r="A392" s="338"/>
      <c r="B392" s="338"/>
      <c r="C392" s="338"/>
      <c r="D392" s="123"/>
      <c r="E392" s="199" t="s">
        <v>702</v>
      </c>
      <c r="F392" s="246">
        <v>58</v>
      </c>
      <c r="G392" s="241"/>
    </row>
    <row r="393" spans="1:7" ht="15">
      <c r="A393" s="338"/>
      <c r="B393" s="338"/>
      <c r="C393" s="338"/>
      <c r="D393" s="123"/>
      <c r="E393" s="199"/>
      <c r="F393" s="246"/>
      <c r="G393" s="241"/>
    </row>
    <row r="394" spans="1:7" ht="15">
      <c r="A394" s="338"/>
      <c r="B394" s="338"/>
      <c r="C394" s="338"/>
      <c r="D394" s="123"/>
      <c r="E394" s="199" t="s">
        <v>687</v>
      </c>
      <c r="F394" s="246">
        <v>4636.75</v>
      </c>
      <c r="G394" s="241"/>
    </row>
    <row r="395" spans="1:7" ht="15.75" thickBot="1">
      <c r="A395" s="336"/>
      <c r="B395" s="336"/>
      <c r="C395" s="336"/>
      <c r="D395" s="125"/>
      <c r="E395" s="105"/>
      <c r="F395" s="111"/>
      <c r="G395" s="111"/>
    </row>
    <row r="396" spans="1:7" ht="15.75" thickTop="1">
      <c r="A396" s="335">
        <v>4</v>
      </c>
      <c r="B396" s="335" t="s">
        <v>703</v>
      </c>
      <c r="C396" s="335" t="s">
        <v>717</v>
      </c>
      <c r="D396" s="122"/>
      <c r="E396" s="237" t="s">
        <v>704</v>
      </c>
      <c r="F396" s="246">
        <v>486</v>
      </c>
      <c r="G396" s="241">
        <f>SUM(F396:F397)</f>
        <v>956</v>
      </c>
    </row>
    <row r="397" spans="1:7" ht="15">
      <c r="A397" s="338"/>
      <c r="B397" s="338"/>
      <c r="C397" s="338"/>
      <c r="D397" s="123"/>
      <c r="E397" s="199" t="s">
        <v>705</v>
      </c>
      <c r="F397" s="246">
        <v>470</v>
      </c>
      <c r="G397" s="241"/>
    </row>
    <row r="398" spans="1:7" ht="15.75" thickBot="1">
      <c r="A398" s="336"/>
      <c r="B398" s="336"/>
      <c r="C398" s="336"/>
      <c r="D398" s="125"/>
      <c r="E398" s="105"/>
      <c r="F398" s="111"/>
      <c r="G398" s="111"/>
    </row>
    <row r="399" spans="1:7" ht="15.75" thickTop="1">
      <c r="A399" s="335">
        <v>5</v>
      </c>
      <c r="B399" s="335" t="s">
        <v>706</v>
      </c>
      <c r="C399" s="335" t="s">
        <v>707</v>
      </c>
      <c r="D399" s="249" t="s">
        <v>708</v>
      </c>
      <c r="E399" s="251" t="s">
        <v>710</v>
      </c>
      <c r="F399" s="246">
        <v>298.31</v>
      </c>
      <c r="G399" s="241">
        <f>SUM(F399:F406)</f>
        <v>983.12</v>
      </c>
    </row>
    <row r="400" spans="1:7" ht="15">
      <c r="A400" s="338"/>
      <c r="B400" s="338"/>
      <c r="C400" s="338"/>
      <c r="D400" s="250" t="s">
        <v>358</v>
      </c>
      <c r="E400" s="204" t="s">
        <v>711</v>
      </c>
      <c r="F400" s="246">
        <v>30.11</v>
      </c>
      <c r="G400" s="241"/>
    </row>
    <row r="401" spans="1:7" ht="15">
      <c r="A401" s="338"/>
      <c r="B401" s="338"/>
      <c r="C401" s="338"/>
      <c r="D401" s="250" t="s">
        <v>359</v>
      </c>
      <c r="E401" s="204" t="s">
        <v>711</v>
      </c>
      <c r="F401" s="246">
        <v>144.7</v>
      </c>
      <c r="G401" s="241"/>
    </row>
    <row r="402" spans="1:7" ht="15">
      <c r="A402" s="338"/>
      <c r="B402" s="338"/>
      <c r="C402" s="338"/>
      <c r="D402" s="250" t="s">
        <v>709</v>
      </c>
      <c r="E402" s="204" t="s">
        <v>323</v>
      </c>
      <c r="F402" s="246">
        <v>270</v>
      </c>
      <c r="G402" s="241"/>
    </row>
    <row r="403" spans="1:7" ht="15">
      <c r="A403" s="338"/>
      <c r="B403" s="338"/>
      <c r="C403" s="338"/>
      <c r="D403" s="123" t="s">
        <v>356</v>
      </c>
      <c r="E403" s="252" t="s">
        <v>712</v>
      </c>
      <c r="F403" s="246">
        <v>60</v>
      </c>
      <c r="G403" s="241"/>
    </row>
    <row r="404" spans="1:7" ht="15">
      <c r="A404" s="338"/>
      <c r="B404" s="338"/>
      <c r="C404" s="338"/>
      <c r="D404" s="123"/>
      <c r="E404" s="204" t="s">
        <v>713</v>
      </c>
      <c r="F404" s="246">
        <v>60</v>
      </c>
      <c r="G404" s="241"/>
    </row>
    <row r="405" spans="1:7" ht="15">
      <c r="A405" s="338"/>
      <c r="B405" s="338"/>
      <c r="C405" s="338"/>
      <c r="D405" s="124"/>
      <c r="E405" s="253" t="s">
        <v>714</v>
      </c>
      <c r="F405" s="131">
        <v>60</v>
      </c>
      <c r="G405" s="238"/>
    </row>
    <row r="406" spans="1:7" ht="15.75" thickBot="1">
      <c r="A406" s="336"/>
      <c r="B406" s="336"/>
      <c r="C406" s="336"/>
      <c r="D406" s="125"/>
      <c r="E406" s="254" t="s">
        <v>715</v>
      </c>
      <c r="F406" s="256">
        <v>60</v>
      </c>
      <c r="G406" s="111"/>
    </row>
    <row r="407" spans="1:7" ht="15.75" thickTop="1">
      <c r="A407" s="335">
        <v>6</v>
      </c>
      <c r="B407" s="335" t="s">
        <v>716</v>
      </c>
      <c r="C407" s="335" t="s">
        <v>718</v>
      </c>
      <c r="D407" s="249" t="s">
        <v>708</v>
      </c>
      <c r="E407" s="237" t="s">
        <v>719</v>
      </c>
      <c r="F407" s="246">
        <v>8029.28</v>
      </c>
      <c r="G407" s="241">
        <f>SUM(F407:F414)</f>
        <v>11932.58</v>
      </c>
    </row>
    <row r="408" spans="1:7" ht="15">
      <c r="A408" s="338"/>
      <c r="B408" s="338"/>
      <c r="C408" s="338"/>
      <c r="D408" s="250" t="s">
        <v>358</v>
      </c>
      <c r="E408" s="199" t="s">
        <v>488</v>
      </c>
      <c r="F408" s="246">
        <v>2556.3</v>
      </c>
      <c r="G408" s="241"/>
    </row>
    <row r="409" spans="1:7" ht="15">
      <c r="A409" s="338"/>
      <c r="B409" s="338"/>
      <c r="C409" s="338"/>
      <c r="D409" s="250" t="s">
        <v>359</v>
      </c>
      <c r="E409" s="199" t="s">
        <v>720</v>
      </c>
      <c r="F409" s="246">
        <v>552</v>
      </c>
      <c r="G409" s="241"/>
    </row>
    <row r="410" spans="1:7" ht="15">
      <c r="A410" s="338"/>
      <c r="B410" s="338"/>
      <c r="C410" s="338"/>
      <c r="D410" s="250" t="s">
        <v>709</v>
      </c>
      <c r="E410" s="199" t="s">
        <v>721</v>
      </c>
      <c r="F410" s="246">
        <v>315</v>
      </c>
      <c r="G410" s="241"/>
    </row>
    <row r="411" spans="1:7" ht="15">
      <c r="A411" s="338"/>
      <c r="B411" s="338"/>
      <c r="C411" s="338"/>
      <c r="D411" s="123" t="s">
        <v>356</v>
      </c>
      <c r="E411" s="199" t="s">
        <v>722</v>
      </c>
      <c r="F411" s="246">
        <v>315</v>
      </c>
      <c r="G411" s="241"/>
    </row>
    <row r="412" spans="1:7" ht="15">
      <c r="A412" s="338"/>
      <c r="B412" s="338"/>
      <c r="C412" s="338"/>
      <c r="D412" s="123"/>
      <c r="E412" s="150" t="s">
        <v>379</v>
      </c>
      <c r="F412" s="131">
        <v>165</v>
      </c>
      <c r="G412" s="241"/>
    </row>
    <row r="413" spans="1:7" ht="15">
      <c r="A413" s="338"/>
      <c r="B413" s="338"/>
      <c r="C413" s="338"/>
      <c r="D413" s="124"/>
      <c r="E413" s="247"/>
      <c r="F413" s="131"/>
      <c r="G413" s="238"/>
    </row>
    <row r="414" spans="1:7" ht="15.75" thickBot="1">
      <c r="A414" s="336"/>
      <c r="B414" s="336"/>
      <c r="C414" s="336"/>
      <c r="D414" s="125"/>
      <c r="E414" s="105"/>
      <c r="F414" s="256"/>
      <c r="G414" s="111"/>
    </row>
    <row r="415" spans="1:7" ht="15.75" thickTop="1">
      <c r="A415" s="335">
        <v>7</v>
      </c>
      <c r="B415" s="335" t="s">
        <v>723</v>
      </c>
      <c r="C415" s="335" t="s">
        <v>724</v>
      </c>
      <c r="D415" s="123" t="s">
        <v>356</v>
      </c>
      <c r="E415" s="237" t="s">
        <v>725</v>
      </c>
      <c r="F415" s="246">
        <v>2000</v>
      </c>
      <c r="G415" s="241">
        <f>SUM(F415:F422)</f>
        <v>2814.86</v>
      </c>
    </row>
    <row r="416" spans="1:7" ht="15">
      <c r="A416" s="338"/>
      <c r="B416" s="338"/>
      <c r="C416" s="338"/>
      <c r="D416" s="250" t="s">
        <v>358</v>
      </c>
      <c r="E416" s="199" t="s">
        <v>488</v>
      </c>
      <c r="F416" s="246">
        <v>558.86</v>
      </c>
      <c r="G416" s="241"/>
    </row>
    <row r="417" spans="1:7" ht="15">
      <c r="A417" s="338"/>
      <c r="B417" s="338"/>
      <c r="C417" s="338"/>
      <c r="D417" s="250"/>
      <c r="E417" s="199" t="s">
        <v>726</v>
      </c>
      <c r="F417" s="246">
        <v>166</v>
      </c>
      <c r="G417" s="241"/>
    </row>
    <row r="418" spans="1:7" ht="15">
      <c r="A418" s="338"/>
      <c r="B418" s="338"/>
      <c r="C418" s="338"/>
      <c r="D418" s="250"/>
      <c r="E418" s="199" t="s">
        <v>727</v>
      </c>
      <c r="F418" s="246">
        <v>45</v>
      </c>
      <c r="G418" s="241"/>
    </row>
    <row r="419" spans="1:7" ht="15">
      <c r="A419" s="338"/>
      <c r="B419" s="338"/>
      <c r="C419" s="338"/>
      <c r="E419" s="199" t="s">
        <v>728</v>
      </c>
      <c r="F419" s="246">
        <v>45</v>
      </c>
      <c r="G419" s="241"/>
    </row>
    <row r="420" spans="1:7" ht="15">
      <c r="A420" s="338"/>
      <c r="B420" s="338"/>
      <c r="C420" s="338"/>
      <c r="D420" s="123"/>
      <c r="E420" s="150"/>
      <c r="F420" s="131"/>
      <c r="G420" s="241"/>
    </row>
    <row r="421" spans="1:7" ht="15">
      <c r="A421" s="338"/>
      <c r="B421" s="338"/>
      <c r="C421" s="338"/>
      <c r="D421" s="124"/>
      <c r="E421" s="247"/>
      <c r="F421" s="131"/>
      <c r="G421" s="238"/>
    </row>
    <row r="422" spans="1:7" ht="15.75" thickBot="1">
      <c r="A422" s="336"/>
      <c r="B422" s="336"/>
      <c r="C422" s="336"/>
      <c r="D422" s="125"/>
      <c r="E422" s="105"/>
      <c r="F422" s="256"/>
      <c r="G422" s="111"/>
    </row>
    <row r="423" spans="1:7" ht="24.75" thickTop="1">
      <c r="A423" s="345">
        <v>8</v>
      </c>
      <c r="B423" s="345" t="s">
        <v>729</v>
      </c>
      <c r="C423" s="345" t="s">
        <v>730</v>
      </c>
      <c r="D423" s="123"/>
      <c r="E423" s="237" t="s">
        <v>731</v>
      </c>
      <c r="F423" s="262">
        <v>6397</v>
      </c>
      <c r="G423" s="241">
        <f>SUM(F423:F426)</f>
        <v>6929.18</v>
      </c>
    </row>
    <row r="424" spans="1:7" ht="15">
      <c r="A424" s="338"/>
      <c r="B424" s="338"/>
      <c r="C424" s="338"/>
      <c r="D424" s="250"/>
      <c r="E424" s="199" t="s">
        <v>733</v>
      </c>
      <c r="F424" s="262">
        <v>246</v>
      </c>
      <c r="G424" s="241"/>
    </row>
    <row r="425" spans="1:7" ht="15">
      <c r="A425" s="338"/>
      <c r="B425" s="338"/>
      <c r="C425" s="338"/>
      <c r="D425" s="250"/>
      <c r="E425" s="199" t="s">
        <v>732</v>
      </c>
      <c r="F425" s="262">
        <v>16.18</v>
      </c>
      <c r="G425" s="241"/>
    </row>
    <row r="426" spans="1:7" ht="15">
      <c r="A426" s="338"/>
      <c r="B426" s="338"/>
      <c r="C426" s="338"/>
      <c r="D426" s="250"/>
      <c r="E426" s="199" t="s">
        <v>734</v>
      </c>
      <c r="F426" s="262">
        <v>270</v>
      </c>
      <c r="G426" s="241"/>
    </row>
    <row r="427" spans="1:7" ht="15">
      <c r="A427" s="338"/>
      <c r="B427" s="338"/>
      <c r="C427" s="338"/>
      <c r="E427" s="199"/>
      <c r="F427" s="262"/>
      <c r="G427" s="241"/>
    </row>
    <row r="428" spans="1:7" ht="15">
      <c r="A428" s="338"/>
      <c r="B428" s="338"/>
      <c r="C428" s="338"/>
      <c r="D428" s="123"/>
      <c r="E428" s="150" t="s">
        <v>735</v>
      </c>
      <c r="F428" s="263">
        <v>2850</v>
      </c>
      <c r="G428" s="241"/>
    </row>
    <row r="429" spans="1:7" ht="15">
      <c r="A429" s="338"/>
      <c r="B429" s="338"/>
      <c r="C429" s="338"/>
      <c r="D429" s="124"/>
      <c r="E429" s="247"/>
      <c r="F429" s="131"/>
      <c r="G429" s="238"/>
    </row>
    <row r="430" spans="1:7" ht="15.75" thickBot="1">
      <c r="A430" s="336"/>
      <c r="B430" s="336"/>
      <c r="C430" s="336"/>
      <c r="D430" s="125"/>
      <c r="E430" s="105"/>
      <c r="F430" s="256"/>
      <c r="G430" s="111"/>
    </row>
    <row r="431" spans="1:7" ht="15.75" thickTop="1">
      <c r="A431" s="338" t="s">
        <v>396</v>
      </c>
      <c r="B431" s="338" t="s">
        <v>751</v>
      </c>
      <c r="C431" s="338" t="s">
        <v>752</v>
      </c>
      <c r="D431" s="242"/>
      <c r="E431" s="236" t="s">
        <v>441</v>
      </c>
      <c r="F431" s="265">
        <v>1887.6</v>
      </c>
      <c r="G431" s="260">
        <f>SUM(F431:F438)</f>
        <v>6398.65</v>
      </c>
    </row>
    <row r="432" spans="1:7" ht="15">
      <c r="A432" s="338"/>
      <c r="B432" s="338"/>
      <c r="C432" s="338"/>
      <c r="D432" s="124"/>
      <c r="E432" s="117" t="s">
        <v>753</v>
      </c>
      <c r="F432" s="259">
        <v>41</v>
      </c>
      <c r="G432" s="260"/>
    </row>
    <row r="433" spans="1:7" ht="15">
      <c r="A433" s="338"/>
      <c r="B433" s="338"/>
      <c r="C433" s="338"/>
      <c r="D433" s="124"/>
      <c r="E433" s="117" t="s">
        <v>754</v>
      </c>
      <c r="F433" s="259">
        <v>251.68</v>
      </c>
      <c r="G433" s="260"/>
    </row>
    <row r="434" spans="1:7" ht="15">
      <c r="A434" s="338"/>
      <c r="B434" s="338"/>
      <c r="C434" s="338"/>
      <c r="D434" s="124"/>
      <c r="E434" s="117" t="s">
        <v>755</v>
      </c>
      <c r="F434" s="259">
        <v>356.95</v>
      </c>
      <c r="G434" s="260"/>
    </row>
    <row r="435" spans="1:7" ht="15">
      <c r="A435" s="338"/>
      <c r="B435" s="338"/>
      <c r="C435" s="338"/>
      <c r="D435" s="124"/>
      <c r="E435" s="117" t="s">
        <v>440</v>
      </c>
      <c r="F435" s="259">
        <v>2613.6</v>
      </c>
      <c r="G435" s="260"/>
    </row>
    <row r="436" spans="1:7" ht="15">
      <c r="A436" s="338"/>
      <c r="B436" s="338"/>
      <c r="C436" s="338"/>
      <c r="D436" s="124"/>
      <c r="E436" s="117" t="s">
        <v>756</v>
      </c>
      <c r="F436" s="259">
        <v>1160</v>
      </c>
      <c r="G436" s="260"/>
    </row>
    <row r="437" spans="1:7" ht="15">
      <c r="A437" s="338"/>
      <c r="B437" s="338"/>
      <c r="C437" s="338"/>
      <c r="D437" s="124"/>
      <c r="E437" s="117" t="s">
        <v>757</v>
      </c>
      <c r="F437" s="259">
        <v>37.82</v>
      </c>
      <c r="G437" s="260"/>
    </row>
    <row r="438" spans="1:7" ht="15">
      <c r="A438" s="338"/>
      <c r="B438" s="338"/>
      <c r="C438" s="338"/>
      <c r="D438" s="124"/>
      <c r="E438" s="117" t="s">
        <v>824</v>
      </c>
      <c r="F438" s="259">
        <v>50</v>
      </c>
      <c r="G438" s="260"/>
    </row>
    <row r="439" spans="1:7" ht="15">
      <c r="A439" s="338"/>
      <c r="B439" s="338"/>
      <c r="C439" s="338"/>
      <c r="D439" s="124"/>
      <c r="E439" s="117"/>
      <c r="F439" s="259"/>
      <c r="G439" s="260"/>
    </row>
    <row r="440" spans="1:7" ht="15">
      <c r="A440" s="338"/>
      <c r="B440" s="338"/>
      <c r="C440" s="338"/>
      <c r="D440" s="124"/>
      <c r="E440" s="117" t="s">
        <v>758</v>
      </c>
      <c r="F440" s="259">
        <v>3500</v>
      </c>
      <c r="G440" s="260"/>
    </row>
    <row r="441" spans="1:7" ht="15.75" thickBot="1">
      <c r="A441" s="333"/>
      <c r="B441" s="333"/>
      <c r="C441" s="333"/>
      <c r="D441" s="125"/>
      <c r="E441" s="105"/>
      <c r="F441" s="256"/>
      <c r="G441" s="264"/>
    </row>
    <row r="442" spans="1:7" ht="15.75" thickTop="1">
      <c r="A442" s="351" t="s">
        <v>397</v>
      </c>
      <c r="B442" s="351" t="s">
        <v>759</v>
      </c>
      <c r="C442" s="351" t="s">
        <v>760</v>
      </c>
      <c r="D442" s="124"/>
      <c r="E442" s="237" t="s">
        <v>443</v>
      </c>
      <c r="F442" s="246">
        <v>64.14</v>
      </c>
      <c r="G442" s="260">
        <f>SUM(F442:F451)</f>
        <v>3516.5699999999997</v>
      </c>
    </row>
    <row r="443" spans="1:7" ht="15">
      <c r="A443" s="338"/>
      <c r="B443" s="338"/>
      <c r="C443" s="338"/>
      <c r="D443" s="124"/>
      <c r="E443" s="199" t="s">
        <v>442</v>
      </c>
      <c r="F443" s="246">
        <v>164.14</v>
      </c>
      <c r="G443" s="260"/>
    </row>
    <row r="444" spans="1:7" ht="15">
      <c r="A444" s="338"/>
      <c r="B444" s="338"/>
      <c r="C444" s="338"/>
      <c r="D444" s="124"/>
      <c r="E444" s="199" t="s">
        <v>761</v>
      </c>
      <c r="F444" s="246">
        <v>780</v>
      </c>
      <c r="G444" s="260"/>
    </row>
    <row r="445" spans="1:7" ht="15">
      <c r="A445" s="338"/>
      <c r="B445" s="338"/>
      <c r="C445" s="338"/>
      <c r="D445" s="124"/>
      <c r="E445" s="199" t="s">
        <v>762</v>
      </c>
      <c r="F445" s="246">
        <v>560</v>
      </c>
      <c r="G445" s="260"/>
    </row>
    <row r="446" spans="1:7" ht="15">
      <c r="A446" s="338"/>
      <c r="B446" s="338"/>
      <c r="C446" s="338"/>
      <c r="D446" s="124"/>
      <c r="E446" s="199" t="s">
        <v>763</v>
      </c>
      <c r="F446" s="246">
        <v>1740</v>
      </c>
      <c r="G446" s="260"/>
    </row>
    <row r="447" spans="1:7" ht="15">
      <c r="A447" s="338"/>
      <c r="B447" s="338"/>
      <c r="C447" s="338"/>
      <c r="D447" s="124"/>
      <c r="E447" s="150" t="s">
        <v>384</v>
      </c>
      <c r="F447" s="131">
        <v>122</v>
      </c>
      <c r="G447" s="260"/>
    </row>
    <row r="448" spans="1:7" ht="15">
      <c r="A448" s="338"/>
      <c r="B448" s="338"/>
      <c r="C448" s="338"/>
      <c r="D448" s="124"/>
      <c r="E448" s="150" t="s">
        <v>386</v>
      </c>
      <c r="F448" s="131">
        <v>21.99</v>
      </c>
      <c r="G448" s="260"/>
    </row>
    <row r="449" spans="1:7" ht="15">
      <c r="A449" s="338"/>
      <c r="B449" s="338"/>
      <c r="C449" s="338"/>
      <c r="D449" s="124"/>
      <c r="E449" s="150" t="s">
        <v>387</v>
      </c>
      <c r="F449" s="131">
        <v>35.9</v>
      </c>
      <c r="G449" s="260"/>
    </row>
    <row r="450" spans="1:7" ht="15">
      <c r="A450" s="338"/>
      <c r="B450" s="338"/>
      <c r="C450" s="338"/>
      <c r="D450" s="124"/>
      <c r="E450" s="199" t="s">
        <v>385</v>
      </c>
      <c r="F450" s="131">
        <v>21.4</v>
      </c>
      <c r="G450" s="260"/>
    </row>
    <row r="451" spans="1:7" ht="15">
      <c r="A451" s="338"/>
      <c r="B451" s="338"/>
      <c r="C451" s="338"/>
      <c r="D451" s="124"/>
      <c r="E451" s="204" t="s">
        <v>764</v>
      </c>
      <c r="F451" s="131">
        <v>7</v>
      </c>
      <c r="G451" s="260"/>
    </row>
    <row r="452" spans="1:7" ht="15.75" thickBot="1">
      <c r="A452" s="333"/>
      <c r="B452" s="333"/>
      <c r="C452" s="333"/>
      <c r="D452" s="125"/>
      <c r="E452" s="105"/>
      <c r="F452" s="256"/>
      <c r="G452" s="264"/>
    </row>
    <row r="453" spans="1:7" ht="14.25" customHeight="1" thickTop="1">
      <c r="A453" s="335">
        <v>11</v>
      </c>
      <c r="B453" s="335" t="s">
        <v>143</v>
      </c>
      <c r="C453" s="335" t="s">
        <v>750</v>
      </c>
      <c r="D453" s="122"/>
      <c r="E453" s="261" t="s">
        <v>743</v>
      </c>
      <c r="F453" s="255">
        <v>9564</v>
      </c>
      <c r="G453" s="241">
        <f>SUM(F453:F463)</f>
        <v>14436.58</v>
      </c>
    </row>
    <row r="454" spans="1:7" ht="15">
      <c r="A454" s="338"/>
      <c r="B454" s="338"/>
      <c r="C454" s="338"/>
      <c r="D454" s="250"/>
      <c r="E454" s="199" t="s">
        <v>744</v>
      </c>
      <c r="F454" s="131">
        <v>1711.31</v>
      </c>
      <c r="G454" s="241"/>
    </row>
    <row r="455" spans="1:7" ht="15">
      <c r="A455" s="338"/>
      <c r="B455" s="338"/>
      <c r="C455" s="338"/>
      <c r="D455" s="250"/>
      <c r="E455" s="199" t="s">
        <v>745</v>
      </c>
      <c r="F455" s="131">
        <v>2087.8</v>
      </c>
      <c r="G455" s="241"/>
    </row>
    <row r="456" spans="1:7" ht="15">
      <c r="A456" s="338"/>
      <c r="B456" s="338"/>
      <c r="C456" s="338"/>
      <c r="D456" s="250"/>
      <c r="E456" s="199" t="s">
        <v>746</v>
      </c>
      <c r="F456" s="360" t="s">
        <v>749</v>
      </c>
      <c r="G456" s="361"/>
    </row>
    <row r="457" spans="1:7" ht="15">
      <c r="A457" s="338"/>
      <c r="B457" s="338"/>
      <c r="C457" s="338"/>
      <c r="D457" s="250"/>
      <c r="E457" s="199" t="s">
        <v>747</v>
      </c>
      <c r="F457" s="131">
        <v>244.68</v>
      </c>
      <c r="G457" s="241"/>
    </row>
    <row r="458" spans="1:7" ht="15">
      <c r="A458" s="338"/>
      <c r="B458" s="338"/>
      <c r="C458" s="338"/>
      <c r="D458" s="250"/>
      <c r="E458" s="199" t="s">
        <v>465</v>
      </c>
      <c r="F458" s="131">
        <v>132</v>
      </c>
      <c r="G458" s="241"/>
    </row>
    <row r="459" spans="1:7" ht="15">
      <c r="A459" s="338"/>
      <c r="B459" s="338"/>
      <c r="C459" s="338"/>
      <c r="D459" s="250"/>
      <c r="E459" s="150" t="s">
        <v>464</v>
      </c>
      <c r="F459" s="131">
        <v>93.76</v>
      </c>
      <c r="G459" s="241"/>
    </row>
    <row r="460" spans="1:7" ht="15">
      <c r="A460" s="338"/>
      <c r="B460" s="338"/>
      <c r="C460" s="338"/>
      <c r="E460" s="150" t="s">
        <v>379</v>
      </c>
      <c r="F460" s="131">
        <v>170.88</v>
      </c>
      <c r="G460" s="241"/>
    </row>
    <row r="461" spans="1:7" ht="15">
      <c r="A461" s="338"/>
      <c r="B461" s="338"/>
      <c r="C461" s="338"/>
      <c r="D461" s="123"/>
      <c r="E461" s="150" t="s">
        <v>387</v>
      </c>
      <c r="F461" s="131">
        <v>29.94</v>
      </c>
      <c r="G461" s="241"/>
    </row>
    <row r="462" spans="1:7" ht="15">
      <c r="A462" s="338"/>
      <c r="B462" s="338"/>
      <c r="C462" s="338"/>
      <c r="D462" s="124"/>
      <c r="E462" s="204" t="s">
        <v>748</v>
      </c>
      <c r="F462" s="131">
        <v>213.21</v>
      </c>
      <c r="G462" s="238"/>
    </row>
    <row r="463" spans="1:7" ht="15.75" thickBot="1">
      <c r="A463" s="336"/>
      <c r="B463" s="336"/>
      <c r="C463" s="336"/>
      <c r="D463" s="125"/>
      <c r="E463" s="105" t="s">
        <v>823</v>
      </c>
      <c r="F463" s="256">
        <v>189</v>
      </c>
      <c r="G463" s="111"/>
    </row>
    <row r="464" spans="1:7" ht="15.75" customHeight="1" thickTop="1">
      <c r="A464" s="335">
        <v>12</v>
      </c>
      <c r="B464" s="335" t="s">
        <v>736</v>
      </c>
      <c r="C464" s="335" t="s">
        <v>737</v>
      </c>
      <c r="D464" s="123"/>
      <c r="E464" s="199" t="s">
        <v>738</v>
      </c>
      <c r="F464" s="131">
        <v>2993</v>
      </c>
      <c r="G464" s="267">
        <f>SUM(F464:F471)</f>
        <v>15246</v>
      </c>
    </row>
    <row r="465" spans="1:7" ht="15">
      <c r="A465" s="338"/>
      <c r="B465" s="338"/>
      <c r="C465" s="338"/>
      <c r="D465" s="250"/>
      <c r="E465" s="199" t="s">
        <v>488</v>
      </c>
      <c r="F465" s="131">
        <v>5410</v>
      </c>
      <c r="G465" s="267"/>
    </row>
    <row r="466" spans="1:7" ht="15">
      <c r="A466" s="338"/>
      <c r="B466" s="338"/>
      <c r="C466" s="338"/>
      <c r="D466" s="250"/>
      <c r="E466" s="150" t="s">
        <v>739</v>
      </c>
      <c r="F466" s="131">
        <v>189.6</v>
      </c>
      <c r="G466" s="267"/>
    </row>
    <row r="467" spans="1:7" ht="15" customHeight="1">
      <c r="A467" s="338"/>
      <c r="B467" s="338"/>
      <c r="C467" s="338"/>
      <c r="D467" s="250"/>
      <c r="E467" s="199" t="s">
        <v>740</v>
      </c>
      <c r="F467" s="131">
        <v>6353.4</v>
      </c>
      <c r="G467" s="267"/>
    </row>
    <row r="468" spans="1:7" ht="15">
      <c r="A468" s="338"/>
      <c r="B468" s="338"/>
      <c r="C468" s="338"/>
      <c r="E468" s="199" t="s">
        <v>741</v>
      </c>
      <c r="F468" s="131">
        <v>150</v>
      </c>
      <c r="G468" s="267"/>
    </row>
    <row r="469" spans="1:7" ht="15">
      <c r="A469" s="338"/>
      <c r="B469" s="338"/>
      <c r="C469" s="338"/>
      <c r="D469" s="123"/>
      <c r="E469" s="199" t="s">
        <v>742</v>
      </c>
      <c r="F469" s="131">
        <v>150</v>
      </c>
      <c r="G469" s="267"/>
    </row>
    <row r="470" spans="1:7" ht="15">
      <c r="A470" s="338"/>
      <c r="B470" s="338"/>
      <c r="C470" s="338"/>
      <c r="D470" s="124"/>
      <c r="E470" s="247"/>
      <c r="F470" s="131"/>
      <c r="G470" s="238"/>
    </row>
    <row r="471" spans="1:7" ht="15.75" thickBot="1">
      <c r="A471" s="336"/>
      <c r="B471" s="336"/>
      <c r="C471" s="336"/>
      <c r="D471" s="125"/>
      <c r="E471" s="105"/>
      <c r="F471" s="256"/>
      <c r="G471" s="111"/>
    </row>
    <row r="472" spans="1:7" ht="15.75" thickTop="1">
      <c r="A472" s="351">
        <v>13</v>
      </c>
      <c r="B472" s="351" t="s">
        <v>770</v>
      </c>
      <c r="C472" s="351" t="s">
        <v>771</v>
      </c>
      <c r="D472" s="124"/>
      <c r="E472" s="237" t="s">
        <v>443</v>
      </c>
      <c r="F472" s="246">
        <v>71.39</v>
      </c>
      <c r="G472" s="260">
        <f>SUM(F472:F489)</f>
        <v>6314.64</v>
      </c>
    </row>
    <row r="473" spans="1:7" ht="15">
      <c r="A473" s="338"/>
      <c r="B473" s="338"/>
      <c r="C473" s="338"/>
      <c r="D473" s="124"/>
      <c r="E473" s="199" t="s">
        <v>441</v>
      </c>
      <c r="F473" s="246">
        <v>825.83</v>
      </c>
      <c r="G473" s="260"/>
    </row>
    <row r="474" spans="1:7" ht="15">
      <c r="A474" s="338"/>
      <c r="B474" s="338"/>
      <c r="C474" s="338"/>
      <c r="D474" s="124"/>
      <c r="E474" s="199" t="s">
        <v>761</v>
      </c>
      <c r="F474" s="246">
        <v>1200</v>
      </c>
      <c r="G474" s="260"/>
    </row>
    <row r="475" spans="1:7" ht="15">
      <c r="A475" s="338"/>
      <c r="B475" s="338"/>
      <c r="C475" s="338"/>
      <c r="D475" s="124"/>
      <c r="E475" s="199" t="s">
        <v>762</v>
      </c>
      <c r="F475" s="246">
        <v>560</v>
      </c>
      <c r="G475" s="260"/>
    </row>
    <row r="476" spans="1:7" ht="15">
      <c r="A476" s="338"/>
      <c r="B476" s="338"/>
      <c r="C476" s="338"/>
      <c r="D476" s="124"/>
      <c r="E476" s="199" t="s">
        <v>763</v>
      </c>
      <c r="F476" s="246">
        <v>2610</v>
      </c>
      <c r="G476" s="260"/>
    </row>
    <row r="477" spans="1:7" ht="15">
      <c r="A477" s="338"/>
      <c r="B477" s="338"/>
      <c r="C477" s="338"/>
      <c r="D477" s="124"/>
      <c r="E477" s="150" t="s">
        <v>384</v>
      </c>
      <c r="F477" s="246">
        <v>254</v>
      </c>
      <c r="G477" s="260"/>
    </row>
    <row r="478" spans="1:7" ht="15">
      <c r="A478" s="338"/>
      <c r="B478" s="338"/>
      <c r="C478" s="338"/>
      <c r="D478" s="124"/>
      <c r="E478" s="150" t="s">
        <v>386</v>
      </c>
      <c r="F478" s="246">
        <v>24.98</v>
      </c>
      <c r="G478" s="260"/>
    </row>
    <row r="479" spans="1:7" ht="15">
      <c r="A479" s="338"/>
      <c r="B479" s="338"/>
      <c r="C479" s="338"/>
      <c r="D479" s="124"/>
      <c r="E479" s="150" t="s">
        <v>387</v>
      </c>
      <c r="F479" s="246">
        <v>36.91</v>
      </c>
      <c r="G479" s="260"/>
    </row>
    <row r="480" spans="1:7" ht="15">
      <c r="A480" s="338"/>
      <c r="B480" s="338"/>
      <c r="C480" s="338"/>
      <c r="D480" s="124"/>
      <c r="E480" s="199" t="s">
        <v>385</v>
      </c>
      <c r="F480" s="246">
        <v>20.42</v>
      </c>
      <c r="G480" s="260"/>
    </row>
    <row r="481" spans="1:7" ht="15">
      <c r="A481" s="338"/>
      <c r="B481" s="338"/>
      <c r="C481" s="338"/>
      <c r="D481" s="124"/>
      <c r="E481" s="266" t="s">
        <v>754</v>
      </c>
      <c r="F481" s="246">
        <v>93.52</v>
      </c>
      <c r="G481" s="260"/>
    </row>
    <row r="482" spans="1:7" ht="15">
      <c r="A482" s="338"/>
      <c r="B482" s="338"/>
      <c r="C482" s="338"/>
      <c r="D482" s="124"/>
      <c r="E482" s="204" t="s">
        <v>765</v>
      </c>
      <c r="F482" s="246">
        <v>104.99</v>
      </c>
      <c r="G482" s="260"/>
    </row>
    <row r="483" spans="1:7" ht="15">
      <c r="A483" s="338"/>
      <c r="B483" s="338"/>
      <c r="C483" s="338"/>
      <c r="D483" s="124"/>
      <c r="E483" s="199" t="s">
        <v>766</v>
      </c>
      <c r="F483" s="246">
        <v>274.43</v>
      </c>
      <c r="G483" s="260"/>
    </row>
    <row r="484" spans="1:7" ht="15">
      <c r="A484" s="338"/>
      <c r="B484" s="338"/>
      <c r="C484" s="338"/>
      <c r="D484" s="124"/>
      <c r="E484" s="199" t="s">
        <v>767</v>
      </c>
      <c r="F484" s="246">
        <v>10.08</v>
      </c>
      <c r="G484" s="260"/>
    </row>
    <row r="485" spans="1:7" ht="15">
      <c r="A485" s="338"/>
      <c r="B485" s="338"/>
      <c r="C485" s="338"/>
      <c r="D485" s="124"/>
      <c r="E485" s="199" t="s">
        <v>574</v>
      </c>
      <c r="F485" s="246">
        <v>158.63</v>
      </c>
      <c r="G485" s="260"/>
    </row>
    <row r="486" spans="1:7" ht="15">
      <c r="A486" s="338"/>
      <c r="B486" s="338"/>
      <c r="C486" s="338"/>
      <c r="D486" s="124"/>
      <c r="E486" s="199" t="s">
        <v>757</v>
      </c>
      <c r="F486" s="246">
        <v>17.77</v>
      </c>
      <c r="G486" s="260"/>
    </row>
    <row r="487" spans="1:7" ht="15">
      <c r="A487" s="338"/>
      <c r="B487" s="338"/>
      <c r="C487" s="338"/>
      <c r="D487" s="124"/>
      <c r="E487" s="199" t="s">
        <v>768</v>
      </c>
      <c r="F487" s="246">
        <v>22.9</v>
      </c>
      <c r="G487" s="260"/>
    </row>
    <row r="488" spans="1:7" ht="15">
      <c r="A488" s="338"/>
      <c r="B488" s="338"/>
      <c r="C488" s="338"/>
      <c r="D488" s="124"/>
      <c r="E488" s="199" t="s">
        <v>769</v>
      </c>
      <c r="F488" s="246">
        <v>19.64</v>
      </c>
      <c r="G488" s="260"/>
    </row>
    <row r="489" spans="1:7" ht="15">
      <c r="A489" s="338"/>
      <c r="B489" s="338"/>
      <c r="C489" s="338"/>
      <c r="D489" s="124"/>
      <c r="E489" s="199" t="s">
        <v>499</v>
      </c>
      <c r="F489" s="131">
        <v>9.15</v>
      </c>
      <c r="G489" s="260"/>
    </row>
    <row r="490" spans="1:7" ht="15.75" thickBot="1">
      <c r="A490" s="333"/>
      <c r="B490" s="333"/>
      <c r="C490" s="333"/>
      <c r="D490" s="125"/>
      <c r="E490" s="105"/>
      <c r="F490" s="256"/>
      <c r="G490" s="264"/>
    </row>
    <row r="491" spans="1:7" ht="15.75" thickTop="1">
      <c r="A491" s="335">
        <v>14</v>
      </c>
      <c r="B491" s="335" t="s">
        <v>772</v>
      </c>
      <c r="C491" s="335" t="s">
        <v>775</v>
      </c>
      <c r="D491" s="122" t="s">
        <v>773</v>
      </c>
      <c r="E491" s="237" t="s">
        <v>377</v>
      </c>
      <c r="F491" s="246">
        <v>600</v>
      </c>
      <c r="G491" s="241">
        <f>SUM(F491:F493)</f>
        <v>1976</v>
      </c>
    </row>
    <row r="492" spans="1:7" ht="15">
      <c r="A492" s="338"/>
      <c r="B492" s="338"/>
      <c r="C492" s="338"/>
      <c r="D492" s="123" t="s">
        <v>546</v>
      </c>
      <c r="E492" s="199" t="s">
        <v>774</v>
      </c>
      <c r="F492" s="246">
        <v>1326</v>
      </c>
      <c r="G492" s="241"/>
    </row>
    <row r="493" spans="1:7" ht="15.75" thickBot="1">
      <c r="A493" s="336"/>
      <c r="B493" s="336"/>
      <c r="C493" s="336"/>
      <c r="D493" s="125" t="s">
        <v>505</v>
      </c>
      <c r="E493" s="105" t="s">
        <v>370</v>
      </c>
      <c r="F493" s="111">
        <v>50</v>
      </c>
      <c r="G493" s="111"/>
    </row>
    <row r="494" spans="1:7" ht="15.75" thickTop="1">
      <c r="A494" s="335">
        <v>15</v>
      </c>
      <c r="B494" s="335" t="s">
        <v>776</v>
      </c>
      <c r="C494" s="335" t="s">
        <v>777</v>
      </c>
      <c r="D494" s="250" t="s">
        <v>490</v>
      </c>
      <c r="E494" s="237" t="s">
        <v>778</v>
      </c>
      <c r="F494" s="257">
        <v>1249.88</v>
      </c>
      <c r="G494" s="267">
        <f>SUM(F494:F501)</f>
        <v>5095.63</v>
      </c>
    </row>
    <row r="495" spans="1:7" ht="15">
      <c r="A495" s="338"/>
      <c r="B495" s="338"/>
      <c r="C495" s="338"/>
      <c r="D495" s="250" t="s">
        <v>458</v>
      </c>
      <c r="E495" s="199" t="s">
        <v>779</v>
      </c>
      <c r="F495" s="258">
        <v>700</v>
      </c>
      <c r="G495" s="267"/>
    </row>
    <row r="496" spans="1:7" ht="15">
      <c r="A496" s="338"/>
      <c r="B496" s="338"/>
      <c r="C496" s="338"/>
      <c r="D496" s="250" t="s">
        <v>783</v>
      </c>
      <c r="E496" s="199" t="s">
        <v>780</v>
      </c>
      <c r="F496" s="131">
        <v>2087</v>
      </c>
      <c r="G496" s="267"/>
    </row>
    <row r="497" spans="1:7" ht="15">
      <c r="A497" s="338"/>
      <c r="B497" s="338"/>
      <c r="C497" s="338"/>
      <c r="D497" s="250" t="s">
        <v>506</v>
      </c>
      <c r="E497" s="199" t="s">
        <v>781</v>
      </c>
      <c r="F497" s="131">
        <v>1058.75</v>
      </c>
      <c r="G497" s="267"/>
    </row>
    <row r="498" spans="1:7" ht="15">
      <c r="A498" s="338"/>
      <c r="B498" s="338"/>
      <c r="C498" s="338"/>
      <c r="D498" s="268" t="s">
        <v>356</v>
      </c>
      <c r="E498" s="199"/>
      <c r="F498" s="131"/>
      <c r="G498" s="267"/>
    </row>
    <row r="499" spans="1:7" ht="15">
      <c r="A499" s="338"/>
      <c r="B499" s="338"/>
      <c r="C499" s="338"/>
      <c r="D499" s="250" t="s">
        <v>784</v>
      </c>
      <c r="E499" s="362" t="s">
        <v>782</v>
      </c>
      <c r="F499" s="363"/>
      <c r="G499" s="364"/>
    </row>
    <row r="500" spans="1:7" ht="15">
      <c r="A500" s="338"/>
      <c r="B500" s="338"/>
      <c r="C500" s="338"/>
      <c r="D500" s="124"/>
      <c r="E500" s="247"/>
      <c r="F500" s="131"/>
      <c r="G500" s="238"/>
    </row>
    <row r="501" spans="1:7" ht="15.75" thickBot="1">
      <c r="A501" s="336"/>
      <c r="B501" s="336"/>
      <c r="C501" s="336"/>
      <c r="D501" s="125"/>
      <c r="E501" s="105"/>
      <c r="F501" s="256"/>
      <c r="G501" s="111"/>
    </row>
    <row r="502" spans="1:7" ht="15.75" thickTop="1">
      <c r="A502" s="335">
        <v>16</v>
      </c>
      <c r="B502" s="335" t="s">
        <v>789</v>
      </c>
      <c r="C502" s="335" t="s">
        <v>790</v>
      </c>
      <c r="D502" s="250"/>
      <c r="E502" s="237" t="s">
        <v>836</v>
      </c>
      <c r="F502" s="257">
        <v>0</v>
      </c>
      <c r="G502" s="267">
        <f>SUM(F502:F507)</f>
        <v>613.97</v>
      </c>
    </row>
    <row r="503" spans="1:7" ht="15">
      <c r="A503" s="338"/>
      <c r="B503" s="338"/>
      <c r="C503" s="338"/>
      <c r="D503" s="250"/>
      <c r="E503" s="199" t="s">
        <v>791</v>
      </c>
      <c r="F503" s="258">
        <v>0</v>
      </c>
      <c r="G503" s="267"/>
    </row>
    <row r="504" spans="1:7" ht="15">
      <c r="A504" s="338"/>
      <c r="B504" s="338"/>
      <c r="C504" s="338"/>
      <c r="D504" s="250"/>
      <c r="E504" s="199" t="s">
        <v>785</v>
      </c>
      <c r="F504" s="131">
        <v>29.47</v>
      </c>
      <c r="G504" s="267"/>
    </row>
    <row r="505" spans="1:7" ht="15">
      <c r="A505" s="338"/>
      <c r="B505" s="338"/>
      <c r="C505" s="338"/>
      <c r="D505" s="250"/>
      <c r="E505" s="199" t="s">
        <v>786</v>
      </c>
      <c r="F505" s="131">
        <v>438</v>
      </c>
      <c r="G505" s="267"/>
    </row>
    <row r="506" spans="1:7" ht="15">
      <c r="A506" s="338"/>
      <c r="B506" s="338"/>
      <c r="C506" s="338"/>
      <c r="D506" s="268"/>
      <c r="E506" s="199" t="s">
        <v>787</v>
      </c>
      <c r="F506" s="131">
        <v>90</v>
      </c>
      <c r="G506" s="267"/>
    </row>
    <row r="507" spans="1:7" ht="15">
      <c r="A507" s="338"/>
      <c r="B507" s="338"/>
      <c r="C507" s="338"/>
      <c r="D507" s="250"/>
      <c r="E507" s="269" t="s">
        <v>788</v>
      </c>
      <c r="F507" s="131">
        <v>56.5</v>
      </c>
      <c r="G507" s="270"/>
    </row>
    <row r="508" spans="1:7" ht="15">
      <c r="A508" s="338"/>
      <c r="B508" s="338"/>
      <c r="C508" s="338"/>
      <c r="D508" s="124"/>
      <c r="E508" s="247"/>
      <c r="F508" s="131"/>
      <c r="G508" s="238"/>
    </row>
    <row r="509" spans="1:7" ht="15.75" thickBot="1">
      <c r="A509" s="336"/>
      <c r="B509" s="336"/>
      <c r="C509" s="336"/>
      <c r="D509" s="125"/>
      <c r="E509" s="105" t="s">
        <v>837</v>
      </c>
      <c r="F509" s="256">
        <v>1200</v>
      </c>
      <c r="G509" s="111"/>
    </row>
    <row r="510" spans="1:7" ht="15.75" thickTop="1">
      <c r="A510" s="335">
        <v>17</v>
      </c>
      <c r="B510" s="335" t="s">
        <v>792</v>
      </c>
      <c r="C510" s="335" t="s">
        <v>793</v>
      </c>
      <c r="D510" s="250" t="s">
        <v>358</v>
      </c>
      <c r="E510" s="237" t="s">
        <v>323</v>
      </c>
      <c r="F510" s="257">
        <v>416</v>
      </c>
      <c r="G510" s="267">
        <f>SUM(F510:F517)</f>
        <v>1191.6</v>
      </c>
    </row>
    <row r="511" spans="1:7" ht="15">
      <c r="A511" s="338"/>
      <c r="B511" s="338"/>
      <c r="C511" s="338"/>
      <c r="D511" s="250" t="s">
        <v>458</v>
      </c>
      <c r="E511" s="199" t="s">
        <v>794</v>
      </c>
      <c r="F511" s="258">
        <v>240.3</v>
      </c>
      <c r="G511" s="267"/>
    </row>
    <row r="512" spans="1:7" ht="15">
      <c r="A512" s="338"/>
      <c r="B512" s="338"/>
      <c r="C512" s="338"/>
      <c r="D512" s="250" t="s">
        <v>506</v>
      </c>
      <c r="E512" s="199" t="s">
        <v>795</v>
      </c>
      <c r="F512" s="131">
        <v>70</v>
      </c>
      <c r="G512" s="267"/>
    </row>
    <row r="513" spans="1:7" ht="15">
      <c r="A513" s="338"/>
      <c r="B513" s="338"/>
      <c r="C513" s="338"/>
      <c r="D513" s="250" t="s">
        <v>783</v>
      </c>
      <c r="E513" s="199" t="s">
        <v>796</v>
      </c>
      <c r="F513" s="131">
        <v>70</v>
      </c>
      <c r="G513" s="267"/>
    </row>
    <row r="514" spans="1:7" ht="15">
      <c r="A514" s="338"/>
      <c r="B514" s="338"/>
      <c r="C514" s="338"/>
      <c r="D514" s="268" t="s">
        <v>356</v>
      </c>
      <c r="E514" s="199" t="s">
        <v>797</v>
      </c>
      <c r="F514" s="131">
        <v>70</v>
      </c>
      <c r="G514" s="267"/>
    </row>
    <row r="515" spans="1:7" ht="15">
      <c r="A515" s="338"/>
      <c r="B515" s="338"/>
      <c r="C515" s="338"/>
      <c r="D515" s="250"/>
      <c r="E515" s="199" t="s">
        <v>714</v>
      </c>
      <c r="F515" s="131">
        <v>70</v>
      </c>
      <c r="G515" s="270"/>
    </row>
    <row r="516" spans="1:7" ht="15">
      <c r="A516" s="338"/>
      <c r="B516" s="338"/>
      <c r="C516" s="338"/>
      <c r="D516" s="124"/>
      <c r="E516" s="199" t="s">
        <v>485</v>
      </c>
      <c r="F516" s="131">
        <v>70</v>
      </c>
      <c r="G516" s="238"/>
    </row>
    <row r="517" spans="1:7" ht="15.75" thickBot="1">
      <c r="A517" s="336"/>
      <c r="B517" s="336"/>
      <c r="C517" s="336"/>
      <c r="D517" s="125"/>
      <c r="E517" s="105" t="s">
        <v>351</v>
      </c>
      <c r="F517" s="256">
        <v>185.3</v>
      </c>
      <c r="G517" s="111"/>
    </row>
    <row r="518" spans="1:7" ht="15.75" thickTop="1">
      <c r="A518" s="335">
        <v>17</v>
      </c>
      <c r="B518" s="335" t="s">
        <v>792</v>
      </c>
      <c r="C518" s="335" t="s">
        <v>798</v>
      </c>
      <c r="D518" s="250" t="s">
        <v>358</v>
      </c>
      <c r="E518" s="237" t="s">
        <v>323</v>
      </c>
      <c r="F518" s="257">
        <v>169</v>
      </c>
      <c r="G518" s="267">
        <f>SUM(F518:F525)</f>
        <v>843.1999999999999</v>
      </c>
    </row>
    <row r="519" spans="1:7" ht="15">
      <c r="A519" s="338"/>
      <c r="B519" s="338"/>
      <c r="C519" s="338"/>
      <c r="D519" s="250" t="s">
        <v>458</v>
      </c>
      <c r="E519" s="199" t="s">
        <v>710</v>
      </c>
      <c r="F519" s="258">
        <v>69</v>
      </c>
      <c r="G519" s="267"/>
    </row>
    <row r="520" spans="1:7" ht="24">
      <c r="A520" s="338"/>
      <c r="B520" s="338"/>
      <c r="C520" s="338"/>
      <c r="D520" s="250" t="s">
        <v>506</v>
      </c>
      <c r="E520" s="199" t="s">
        <v>799</v>
      </c>
      <c r="F520" s="131">
        <v>301.28</v>
      </c>
      <c r="G520" s="267"/>
    </row>
    <row r="521" spans="1:7" ht="15">
      <c r="A521" s="338"/>
      <c r="B521" s="338"/>
      <c r="C521" s="338"/>
      <c r="D521" s="250" t="s">
        <v>783</v>
      </c>
      <c r="E521" s="199" t="s">
        <v>800</v>
      </c>
      <c r="F521" s="131">
        <v>57.92</v>
      </c>
      <c r="G521" s="267"/>
    </row>
    <row r="522" spans="1:7" ht="15">
      <c r="A522" s="338"/>
      <c r="B522" s="338"/>
      <c r="C522" s="338"/>
      <c r="D522" s="268" t="s">
        <v>356</v>
      </c>
      <c r="E522" s="199" t="s">
        <v>801</v>
      </c>
      <c r="F522" s="131">
        <v>246</v>
      </c>
      <c r="G522" s="267"/>
    </row>
    <row r="523" spans="1:7" ht="15">
      <c r="A523" s="338"/>
      <c r="B523" s="338"/>
      <c r="C523" s="338"/>
      <c r="D523" s="250"/>
      <c r="E523" s="199"/>
      <c r="F523" s="131"/>
      <c r="G523" s="270"/>
    </row>
    <row r="524" spans="1:7" ht="15">
      <c r="A524" s="338"/>
      <c r="B524" s="338"/>
      <c r="C524" s="338"/>
      <c r="D524" s="124"/>
      <c r="E524" s="199"/>
      <c r="F524" s="131"/>
      <c r="G524" s="238"/>
    </row>
    <row r="525" spans="1:7" ht="15.75" thickBot="1">
      <c r="A525" s="336"/>
      <c r="B525" s="336"/>
      <c r="C525" s="336"/>
      <c r="D525" s="125"/>
      <c r="E525" s="105"/>
      <c r="F525" s="256"/>
      <c r="G525" s="111"/>
    </row>
    <row r="526" spans="1:7" ht="15.75" thickTop="1">
      <c r="A526" s="335">
        <v>18</v>
      </c>
      <c r="B526" s="335" t="s">
        <v>723</v>
      </c>
      <c r="C526" s="335" t="s">
        <v>802</v>
      </c>
      <c r="D526" s="123" t="s">
        <v>803</v>
      </c>
      <c r="E526" s="237" t="s">
        <v>778</v>
      </c>
      <c r="F526" s="246">
        <v>358</v>
      </c>
      <c r="G526" s="241">
        <f>SUM(F526:F530)</f>
        <v>923.63</v>
      </c>
    </row>
    <row r="527" spans="1:7" ht="15">
      <c r="A527" s="338"/>
      <c r="B527" s="338"/>
      <c r="C527" s="338"/>
      <c r="D527" s="250"/>
      <c r="E527" s="199" t="s">
        <v>804</v>
      </c>
      <c r="F527" s="246">
        <v>605</v>
      </c>
      <c r="G527" s="241"/>
    </row>
    <row r="528" spans="1:7" ht="15">
      <c r="A528" s="338"/>
      <c r="B528" s="338"/>
      <c r="C528" s="338"/>
      <c r="D528" s="250"/>
      <c r="E528" s="199" t="s">
        <v>805</v>
      </c>
      <c r="F528" s="246">
        <v>-39.37</v>
      </c>
      <c r="G528" s="241"/>
    </row>
    <row r="529" spans="1:7" ht="15">
      <c r="A529" s="338"/>
      <c r="B529" s="338"/>
      <c r="C529" s="338"/>
      <c r="D529" s="250"/>
      <c r="E529" s="199"/>
      <c r="F529" s="246"/>
      <c r="G529" s="241"/>
    </row>
    <row r="530" spans="1:7" ht="15.75" thickBot="1">
      <c r="A530" s="336"/>
      <c r="B530" s="336"/>
      <c r="C530" s="336"/>
      <c r="D530" s="125"/>
      <c r="E530" s="105"/>
      <c r="F530" s="256"/>
      <c r="G530" s="111"/>
    </row>
    <row r="531" spans="1:7" ht="15.75" thickTop="1">
      <c r="A531" s="335">
        <v>19</v>
      </c>
      <c r="B531" s="335" t="s">
        <v>806</v>
      </c>
      <c r="C531" s="335" t="s">
        <v>807</v>
      </c>
      <c r="D531" s="123"/>
      <c r="E531" s="199" t="s">
        <v>825</v>
      </c>
      <c r="F531" s="246">
        <v>3600</v>
      </c>
      <c r="G531" s="241">
        <f>SUM(F531:F534)</f>
        <v>5131.860000000001</v>
      </c>
    </row>
    <row r="532" spans="1:7" ht="15">
      <c r="A532" s="338"/>
      <c r="B532" s="338"/>
      <c r="C532" s="338"/>
      <c r="D532" s="250"/>
      <c r="E532" s="199" t="s">
        <v>808</v>
      </c>
      <c r="F532" s="246">
        <v>585.64</v>
      </c>
      <c r="G532" s="241"/>
    </row>
    <row r="533" spans="1:7" ht="15">
      <c r="A533" s="338"/>
      <c r="B533" s="338"/>
      <c r="C533" s="338"/>
      <c r="D533" s="250"/>
      <c r="E533" s="199" t="s">
        <v>443</v>
      </c>
      <c r="F533" s="246">
        <v>24.62</v>
      </c>
      <c r="G533" s="241"/>
    </row>
    <row r="534" spans="1:7" ht="15">
      <c r="A534" s="338"/>
      <c r="B534" s="338"/>
      <c r="C534" s="338"/>
      <c r="D534" s="250"/>
      <c r="E534" s="199" t="s">
        <v>809</v>
      </c>
      <c r="F534" s="246">
        <v>921.6</v>
      </c>
      <c r="G534" s="241"/>
    </row>
    <row r="535" spans="1:7" ht="15">
      <c r="A535" s="338"/>
      <c r="B535" s="338"/>
      <c r="C535" s="338"/>
      <c r="D535" s="250"/>
      <c r="G535" s="241"/>
    </row>
    <row r="536" spans="1:7" ht="15">
      <c r="A536" s="338"/>
      <c r="B536" s="338"/>
      <c r="C536" s="338"/>
      <c r="D536" s="271"/>
      <c r="E536" s="199"/>
      <c r="F536" s="248"/>
      <c r="G536" s="238"/>
    </row>
    <row r="537" spans="1:7" ht="15.75" thickBot="1">
      <c r="A537" s="336"/>
      <c r="B537" s="336"/>
      <c r="C537" s="336"/>
      <c r="D537" s="125"/>
      <c r="E537" s="272" t="s">
        <v>687</v>
      </c>
      <c r="F537" s="256">
        <v>5007</v>
      </c>
      <c r="G537" s="111"/>
    </row>
    <row r="538" spans="1:7" ht="16.5" customHeight="1" thickTop="1">
      <c r="A538" s="345">
        <v>20</v>
      </c>
      <c r="B538" s="345" t="s">
        <v>811</v>
      </c>
      <c r="C538" s="345"/>
      <c r="D538" s="127"/>
      <c r="E538" s="276" t="s">
        <v>812</v>
      </c>
      <c r="F538" s="277">
        <v>2000</v>
      </c>
      <c r="G538" s="273">
        <f>SUM(F538:F543)</f>
        <v>2000</v>
      </c>
    </row>
    <row r="539" spans="1:7" ht="15">
      <c r="A539" s="338"/>
      <c r="B539" s="338"/>
      <c r="C539" s="338"/>
      <c r="D539" s="250"/>
      <c r="E539" s="199"/>
      <c r="F539" s="246"/>
      <c r="G539" s="241"/>
    </row>
    <row r="540" spans="1:7" ht="15">
      <c r="A540" s="338"/>
      <c r="B540" s="338"/>
      <c r="C540" s="338"/>
      <c r="D540" s="250"/>
      <c r="E540" s="199"/>
      <c r="F540" s="246"/>
      <c r="G540" s="241"/>
    </row>
    <row r="541" spans="1:7" ht="15">
      <c r="A541" s="338"/>
      <c r="B541" s="338"/>
      <c r="C541" s="338"/>
      <c r="D541" s="250"/>
      <c r="E541" s="199"/>
      <c r="F541" s="246"/>
      <c r="G541" s="241"/>
    </row>
    <row r="542" spans="1:7" ht="15">
      <c r="A542" s="338"/>
      <c r="B542" s="338"/>
      <c r="C542" s="338"/>
      <c r="D542" s="250"/>
      <c r="E542" s="199"/>
      <c r="F542" s="246"/>
      <c r="G542" s="241"/>
    </row>
    <row r="543" spans="1:7" ht="15.75" thickBot="1">
      <c r="A543" s="333"/>
      <c r="B543" s="333"/>
      <c r="C543" s="333"/>
      <c r="D543" s="274"/>
      <c r="E543" s="272"/>
      <c r="F543" s="275"/>
      <c r="G543" s="239"/>
    </row>
    <row r="544" spans="1:7" ht="24.75" thickTop="1">
      <c r="A544" s="332">
        <v>21</v>
      </c>
      <c r="B544" s="332" t="s">
        <v>821</v>
      </c>
      <c r="C544" s="332"/>
      <c r="D544" s="123"/>
      <c r="E544" s="106" t="s">
        <v>822</v>
      </c>
      <c r="F544" s="206">
        <v>357</v>
      </c>
      <c r="G544" s="309">
        <f>F544:F545</f>
        <v>357</v>
      </c>
    </row>
    <row r="545" spans="1:7" ht="15.75" thickBot="1">
      <c r="A545" s="333"/>
      <c r="B545" s="333"/>
      <c r="C545" s="333"/>
      <c r="D545" s="125"/>
      <c r="E545" s="243"/>
      <c r="F545" s="244"/>
      <c r="G545" s="308"/>
    </row>
    <row r="546" spans="1:7" ht="15.75" thickTop="1">
      <c r="A546" s="332">
        <v>22</v>
      </c>
      <c r="B546" s="332" t="s">
        <v>826</v>
      </c>
      <c r="C546" s="332" t="s">
        <v>827</v>
      </c>
      <c r="D546" s="123"/>
      <c r="E546" s="106" t="s">
        <v>581</v>
      </c>
      <c r="F546" s="206">
        <v>2022.36</v>
      </c>
      <c r="G546" s="309">
        <f>F546:F547</f>
        <v>2022.36</v>
      </c>
    </row>
    <row r="547" spans="1:7" ht="15.75" thickBot="1">
      <c r="A547" s="333"/>
      <c r="B547" s="333"/>
      <c r="C547" s="333"/>
      <c r="D547" s="125"/>
      <c r="E547" s="243"/>
      <c r="F547" s="244"/>
      <c r="G547" s="308"/>
    </row>
    <row r="548" ht="15.75" thickTop="1"/>
  </sheetData>
  <sheetProtection/>
  <mergeCells count="233">
    <mergeCell ref="A531:A537"/>
    <mergeCell ref="B531:B537"/>
    <mergeCell ref="C531:C537"/>
    <mergeCell ref="A538:A543"/>
    <mergeCell ref="B538:B543"/>
    <mergeCell ref="C538:C543"/>
    <mergeCell ref="A518:A525"/>
    <mergeCell ref="B518:B525"/>
    <mergeCell ref="C518:C525"/>
    <mergeCell ref="A526:A530"/>
    <mergeCell ref="B526:B530"/>
    <mergeCell ref="C526:C530"/>
    <mergeCell ref="A502:A509"/>
    <mergeCell ref="B502:B509"/>
    <mergeCell ref="C502:C509"/>
    <mergeCell ref="A510:A517"/>
    <mergeCell ref="B510:B517"/>
    <mergeCell ref="C510:C517"/>
    <mergeCell ref="A472:A490"/>
    <mergeCell ref="B472:B490"/>
    <mergeCell ref="C472:C490"/>
    <mergeCell ref="A491:A493"/>
    <mergeCell ref="B491:B493"/>
    <mergeCell ref="C491:C493"/>
    <mergeCell ref="F456:G456"/>
    <mergeCell ref="A494:A501"/>
    <mergeCell ref="B494:B501"/>
    <mergeCell ref="C494:C501"/>
    <mergeCell ref="E499:G499"/>
    <mergeCell ref="A431:A441"/>
    <mergeCell ref="B431:B441"/>
    <mergeCell ref="C431:C441"/>
    <mergeCell ref="A442:A452"/>
    <mergeCell ref="B442:B452"/>
    <mergeCell ref="A423:A430"/>
    <mergeCell ref="B423:B430"/>
    <mergeCell ref="C423:C430"/>
    <mergeCell ref="A464:A471"/>
    <mergeCell ref="B464:B471"/>
    <mergeCell ref="C464:C471"/>
    <mergeCell ref="C442:C452"/>
    <mergeCell ref="A407:A414"/>
    <mergeCell ref="B407:B414"/>
    <mergeCell ref="C407:C414"/>
    <mergeCell ref="A415:A422"/>
    <mergeCell ref="B415:B422"/>
    <mergeCell ref="C415:C422"/>
    <mergeCell ref="A396:A398"/>
    <mergeCell ref="B396:B398"/>
    <mergeCell ref="C396:C398"/>
    <mergeCell ref="A399:A406"/>
    <mergeCell ref="B399:B406"/>
    <mergeCell ref="C399:C406"/>
    <mergeCell ref="C370:C371"/>
    <mergeCell ref="A372:A379"/>
    <mergeCell ref="B372:B379"/>
    <mergeCell ref="C372:C379"/>
    <mergeCell ref="A380:A395"/>
    <mergeCell ref="B380:B395"/>
    <mergeCell ref="C380:C395"/>
    <mergeCell ref="A96:A104"/>
    <mergeCell ref="A196:A201"/>
    <mergeCell ref="A202:A207"/>
    <mergeCell ref="A208:A213"/>
    <mergeCell ref="A143:A151"/>
    <mergeCell ref="A170:A178"/>
    <mergeCell ref="B229:B234"/>
    <mergeCell ref="C229:C234"/>
    <mergeCell ref="G229:G230"/>
    <mergeCell ref="A105:A133"/>
    <mergeCell ref="A134:A142"/>
    <mergeCell ref="A214:A219"/>
    <mergeCell ref="A220:A225"/>
    <mergeCell ref="A229:A234"/>
    <mergeCell ref="A152:A160"/>
    <mergeCell ref="A161:A169"/>
    <mergeCell ref="C179:C190"/>
    <mergeCell ref="A226:A228"/>
    <mergeCell ref="C220:C225"/>
    <mergeCell ref="C226:C228"/>
    <mergeCell ref="A179:A190"/>
    <mergeCell ref="A191:A195"/>
    <mergeCell ref="C202:C207"/>
    <mergeCell ref="B179:B190"/>
    <mergeCell ref="B226:B228"/>
    <mergeCell ref="B220:B225"/>
    <mergeCell ref="A95:G95"/>
    <mergeCell ref="B105:B133"/>
    <mergeCell ref="G105:G129"/>
    <mergeCell ref="B202:B207"/>
    <mergeCell ref="G226:G227"/>
    <mergeCell ref="C96:C104"/>
    <mergeCell ref="C105:C133"/>
    <mergeCell ref="C134:C142"/>
    <mergeCell ref="C143:C151"/>
    <mergeCell ref="C152:C160"/>
    <mergeCell ref="C61:C72"/>
    <mergeCell ref="G61:G68"/>
    <mergeCell ref="G70:G72"/>
    <mergeCell ref="G220:G221"/>
    <mergeCell ref="B96:B104"/>
    <mergeCell ref="G96:G101"/>
    <mergeCell ref="C73:C87"/>
    <mergeCell ref="B88:B94"/>
    <mergeCell ref="C88:C94"/>
    <mergeCell ref="G88:G93"/>
    <mergeCell ref="A40:A47"/>
    <mergeCell ref="B40:B47"/>
    <mergeCell ref="C40:C47"/>
    <mergeCell ref="D40:D47"/>
    <mergeCell ref="A53:A60"/>
    <mergeCell ref="B53:B60"/>
    <mergeCell ref="C53:C60"/>
    <mergeCell ref="A88:A94"/>
    <mergeCell ref="G59:G60"/>
    <mergeCell ref="A48:A52"/>
    <mergeCell ref="B48:B52"/>
    <mergeCell ref="C48:C52"/>
    <mergeCell ref="D48:D52"/>
    <mergeCell ref="G73:G84"/>
    <mergeCell ref="A61:A72"/>
    <mergeCell ref="G53:G57"/>
    <mergeCell ref="B61:B72"/>
    <mergeCell ref="B23:B26"/>
    <mergeCell ref="C23:C26"/>
    <mergeCell ref="D23:D26"/>
    <mergeCell ref="G48:G52"/>
    <mergeCell ref="A73:A87"/>
    <mergeCell ref="B73:B87"/>
    <mergeCell ref="A27:A34"/>
    <mergeCell ref="G46:G47"/>
    <mergeCell ref="A35:A39"/>
    <mergeCell ref="B35:B39"/>
    <mergeCell ref="D6:D22"/>
    <mergeCell ref="G6:G19"/>
    <mergeCell ref="G21:G22"/>
    <mergeCell ref="G23:G26"/>
    <mergeCell ref="A4:G4"/>
    <mergeCell ref="A5:G5"/>
    <mergeCell ref="A6:A22"/>
    <mergeCell ref="B6:B22"/>
    <mergeCell ref="C6:C22"/>
    <mergeCell ref="A23:A26"/>
    <mergeCell ref="B27:B34"/>
    <mergeCell ref="C27:C34"/>
    <mergeCell ref="D27:D34"/>
    <mergeCell ref="G27:G31"/>
    <mergeCell ref="G33:G34"/>
    <mergeCell ref="G40:G44"/>
    <mergeCell ref="C35:C39"/>
    <mergeCell ref="G35:G39"/>
    <mergeCell ref="B152:B160"/>
    <mergeCell ref="G152:G157"/>
    <mergeCell ref="B161:B169"/>
    <mergeCell ref="G161:G166"/>
    <mergeCell ref="B134:B142"/>
    <mergeCell ref="G134:G139"/>
    <mergeCell ref="B143:B151"/>
    <mergeCell ref="G143:G148"/>
    <mergeCell ref="C161:C169"/>
    <mergeCell ref="B196:B201"/>
    <mergeCell ref="G196:G197"/>
    <mergeCell ref="C191:C195"/>
    <mergeCell ref="C196:C201"/>
    <mergeCell ref="B170:B178"/>
    <mergeCell ref="G170:G175"/>
    <mergeCell ref="G179:G187"/>
    <mergeCell ref="B191:B195"/>
    <mergeCell ref="G191:G192"/>
    <mergeCell ref="C170:C178"/>
    <mergeCell ref="G202:G203"/>
    <mergeCell ref="B208:B213"/>
    <mergeCell ref="G208:G209"/>
    <mergeCell ref="B214:B219"/>
    <mergeCell ref="G214:G215"/>
    <mergeCell ref="C214:C219"/>
    <mergeCell ref="C208:C213"/>
    <mergeCell ref="G290:G310"/>
    <mergeCell ref="A235:G235"/>
    <mergeCell ref="A236:A268"/>
    <mergeCell ref="B236:B268"/>
    <mergeCell ref="C236:C268"/>
    <mergeCell ref="G236:G265"/>
    <mergeCell ref="A269:A272"/>
    <mergeCell ref="B269:B272"/>
    <mergeCell ref="C269:C272"/>
    <mergeCell ref="G269:G271"/>
    <mergeCell ref="B317:B334"/>
    <mergeCell ref="C317:C334"/>
    <mergeCell ref="G317:G329"/>
    <mergeCell ref="A273:A289"/>
    <mergeCell ref="B273:B289"/>
    <mergeCell ref="C273:C289"/>
    <mergeCell ref="G273:G285"/>
    <mergeCell ref="A290:A311"/>
    <mergeCell ref="B290:B311"/>
    <mergeCell ref="C290:C311"/>
    <mergeCell ref="G335:G338"/>
    <mergeCell ref="A340:A343"/>
    <mergeCell ref="B340:B343"/>
    <mergeCell ref="C340:C343"/>
    <mergeCell ref="G340:G342"/>
    <mergeCell ref="A312:A316"/>
    <mergeCell ref="B312:B316"/>
    <mergeCell ref="C312:C316"/>
    <mergeCell ref="G312:G315"/>
    <mergeCell ref="A317:A334"/>
    <mergeCell ref="C360:C366"/>
    <mergeCell ref="A453:A463"/>
    <mergeCell ref="B453:B463"/>
    <mergeCell ref="C453:C463"/>
    <mergeCell ref="A335:A339"/>
    <mergeCell ref="B335:B339"/>
    <mergeCell ref="C335:C339"/>
    <mergeCell ref="A369:G369"/>
    <mergeCell ref="A370:A371"/>
    <mergeCell ref="B370:B371"/>
    <mergeCell ref="G360:G365"/>
    <mergeCell ref="A367:A368"/>
    <mergeCell ref="B367:B368"/>
    <mergeCell ref="C367:C368"/>
    <mergeCell ref="A344:A359"/>
    <mergeCell ref="B344:B359"/>
    <mergeCell ref="C344:C359"/>
    <mergeCell ref="G344:G354"/>
    <mergeCell ref="A360:A366"/>
    <mergeCell ref="B360:B366"/>
    <mergeCell ref="A544:A545"/>
    <mergeCell ref="B544:B545"/>
    <mergeCell ref="C544:C545"/>
    <mergeCell ref="A546:A547"/>
    <mergeCell ref="B546:B547"/>
    <mergeCell ref="C546:C547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24"/>
  <sheetViews>
    <sheetView zoomScaleSheetLayoutView="110" zoomScalePageLayoutView="0" workbookViewId="0" topLeftCell="B4">
      <selection activeCell="K23" sqref="K23"/>
    </sheetView>
  </sheetViews>
  <sheetFormatPr defaultColWidth="9.140625" defaultRowHeight="15"/>
  <cols>
    <col min="2" max="2" width="29.140625" style="0" bestFit="1" customWidth="1"/>
    <col min="3" max="3" width="6.28125" style="0" bestFit="1" customWidth="1"/>
    <col min="4" max="4" width="5.8515625" style="0" customWidth="1"/>
    <col min="5" max="5" width="6.28125" style="0" bestFit="1" customWidth="1"/>
    <col min="6" max="8" width="6.28125" style="0" customWidth="1"/>
    <col min="9" max="9" width="10.8515625" style="0" bestFit="1" customWidth="1"/>
    <col min="10" max="10" width="6.28125" style="0" customWidth="1"/>
    <col min="11" max="11" width="11.8515625" style="0" bestFit="1" customWidth="1"/>
    <col min="12" max="12" width="10.57421875" style="0" bestFit="1" customWidth="1"/>
    <col min="13" max="13" width="11.140625" style="0" bestFit="1" customWidth="1"/>
  </cols>
  <sheetData>
    <row r="1" spans="2:13" ht="18.75">
      <c r="B1" s="373" t="s">
        <v>418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3" spans="2:13" ht="15" customHeight="1">
      <c r="B3" s="378" t="s">
        <v>415</v>
      </c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</row>
    <row r="4" spans="2:15" ht="15">
      <c r="B4" s="145"/>
      <c r="C4" s="14"/>
      <c r="D4" s="14"/>
      <c r="E4" s="146"/>
      <c r="F4" s="146"/>
      <c r="G4" s="146"/>
      <c r="H4" s="146"/>
      <c r="I4" s="146"/>
      <c r="J4" s="146"/>
      <c r="K4" s="146"/>
      <c r="L4" s="374" t="s">
        <v>92</v>
      </c>
      <c r="M4" s="374"/>
      <c r="O4" t="s">
        <v>553</v>
      </c>
    </row>
    <row r="5" spans="2:13" ht="15">
      <c r="B5" s="136" t="s">
        <v>405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8">
        <v>6</v>
      </c>
      <c r="I5" s="18">
        <v>7</v>
      </c>
      <c r="J5" s="18">
        <v>8</v>
      </c>
      <c r="K5" s="18">
        <v>9</v>
      </c>
      <c r="L5" s="89" t="s">
        <v>406</v>
      </c>
      <c r="M5" s="89" t="s">
        <v>407</v>
      </c>
    </row>
    <row r="6" spans="2:13" ht="15">
      <c r="B6" s="137" t="s">
        <v>408</v>
      </c>
      <c r="C6" s="138">
        <v>1400</v>
      </c>
      <c r="D6" s="138">
        <v>1400</v>
      </c>
      <c r="E6" s="138">
        <v>1400</v>
      </c>
      <c r="F6" s="377" t="s">
        <v>435</v>
      </c>
      <c r="G6" s="377"/>
      <c r="H6" s="377"/>
      <c r="I6" s="138">
        <v>1400</v>
      </c>
      <c r="J6" s="138">
        <v>1400</v>
      </c>
      <c r="K6" s="138">
        <v>1400</v>
      </c>
      <c r="L6" s="139">
        <f>SUM(C6:E6)</f>
        <v>4200</v>
      </c>
      <c r="M6" s="139">
        <f>L6*1.33+5940.41</f>
        <v>11526.41</v>
      </c>
    </row>
    <row r="7" spans="2:16" ht="15">
      <c r="B7" s="137" t="s">
        <v>409</v>
      </c>
      <c r="C7" s="138">
        <v>1779</v>
      </c>
      <c r="D7" s="138">
        <v>1004</v>
      </c>
      <c r="E7" s="138">
        <v>1424</v>
      </c>
      <c r="F7" s="377">
        <v>14248.81</v>
      </c>
      <c r="G7" s="377"/>
      <c r="H7" s="377"/>
      <c r="I7" s="226">
        <v>4055.4</v>
      </c>
      <c r="J7" s="366">
        <v>7850.98</v>
      </c>
      <c r="K7" s="367"/>
      <c r="L7" s="140">
        <f>SUM(C7:E7)</f>
        <v>4207</v>
      </c>
      <c r="M7" s="140">
        <f>L7*1.33+14248.81</f>
        <v>19844.12</v>
      </c>
      <c r="O7">
        <v>2368.39</v>
      </c>
      <c r="P7" s="48"/>
    </row>
    <row r="8" spans="2:13" ht="15">
      <c r="B8" s="137" t="s">
        <v>410</v>
      </c>
      <c r="C8" s="375">
        <v>5670.5</v>
      </c>
      <c r="D8" s="376"/>
      <c r="E8" s="67"/>
      <c r="F8" s="67"/>
      <c r="G8" s="67"/>
      <c r="H8" s="67"/>
      <c r="I8" s="67"/>
      <c r="J8" s="67"/>
      <c r="K8" s="67"/>
      <c r="L8" s="140">
        <f>SUM(C8:E8)</f>
        <v>5670.5</v>
      </c>
      <c r="M8" s="140">
        <f>L8*1.33</f>
        <v>7541.765</v>
      </c>
    </row>
    <row r="9" spans="2:15" ht="15">
      <c r="B9" s="137" t="s">
        <v>411</v>
      </c>
      <c r="C9" s="141">
        <v>317</v>
      </c>
      <c r="D9" s="142">
        <v>317</v>
      </c>
      <c r="E9" s="142">
        <v>317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0">
        <f>SUM(C9:K9)</f>
        <v>951</v>
      </c>
      <c r="M9" s="140">
        <f>L9*1.33</f>
        <v>1264.8300000000002</v>
      </c>
      <c r="O9">
        <f>O7/0.7</f>
        <v>3383.4142857142856</v>
      </c>
    </row>
    <row r="10" spans="2:13" ht="15">
      <c r="B10" s="137" t="s">
        <v>412</v>
      </c>
      <c r="C10" s="67"/>
      <c r="D10" s="67"/>
      <c r="E10" s="67"/>
      <c r="F10" s="379" t="s">
        <v>544</v>
      </c>
      <c r="G10" s="379"/>
      <c r="H10" s="379"/>
      <c r="I10" s="67"/>
      <c r="J10" s="67"/>
      <c r="K10" s="67"/>
      <c r="L10" s="140">
        <v>3090</v>
      </c>
      <c r="M10" s="140">
        <f>L10*1.3835</f>
        <v>4275.014999999999</v>
      </c>
    </row>
    <row r="11" spans="2:13" ht="15">
      <c r="B11" s="137" t="s">
        <v>413</v>
      </c>
      <c r="C11" s="377">
        <v>3600</v>
      </c>
      <c r="D11" s="377"/>
      <c r="E11" s="143"/>
      <c r="F11" s="143"/>
      <c r="G11" s="143"/>
      <c r="H11" s="143"/>
      <c r="I11" s="143"/>
      <c r="J11" s="143"/>
      <c r="K11" s="143"/>
      <c r="L11" s="140">
        <f>SUM(C11:E11)</f>
        <v>3600</v>
      </c>
      <c r="M11" s="140">
        <f>L11*1.33</f>
        <v>4788</v>
      </c>
    </row>
    <row r="12" spans="4:15" ht="15">
      <c r="D12" t="s">
        <v>414</v>
      </c>
      <c r="I12">
        <v>2006</v>
      </c>
      <c r="J12">
        <v>2006</v>
      </c>
      <c r="K12">
        <v>2006</v>
      </c>
      <c r="L12" s="144">
        <f>SUM(L6:L11)</f>
        <v>21718.5</v>
      </c>
      <c r="M12" s="215">
        <f>SUM(M6:M11)</f>
        <v>49240.14</v>
      </c>
      <c r="N12" s="68" t="s">
        <v>545</v>
      </c>
      <c r="O12" s="48">
        <f>M12+O7</f>
        <v>51608.53</v>
      </c>
    </row>
    <row r="13" spans="9:11" ht="15">
      <c r="I13" s="368">
        <f>I7+J7+I12+J12+K12</f>
        <v>17924.379999999997</v>
      </c>
      <c r="J13" s="365"/>
      <c r="K13" s="365"/>
    </row>
    <row r="15" spans="2:13" ht="15">
      <c r="B15" s="372" t="s">
        <v>416</v>
      </c>
      <c r="C15" s="372"/>
      <c r="D15" s="372"/>
      <c r="E15" s="372"/>
      <c r="F15" s="189"/>
      <c r="G15" s="189"/>
      <c r="H15" s="189"/>
      <c r="I15" s="189"/>
      <c r="J15" s="189"/>
      <c r="K15" s="189"/>
      <c r="L15" s="18"/>
      <c r="M15" s="88" t="s">
        <v>92</v>
      </c>
    </row>
    <row r="16" spans="2:13" ht="15">
      <c r="B16" s="136" t="s">
        <v>405</v>
      </c>
      <c r="C16" s="18">
        <v>1</v>
      </c>
      <c r="D16" s="18">
        <v>2</v>
      </c>
      <c r="E16" s="18">
        <v>3</v>
      </c>
      <c r="F16" s="18">
        <v>4</v>
      </c>
      <c r="G16" s="18">
        <v>5</v>
      </c>
      <c r="H16" s="18">
        <v>6</v>
      </c>
      <c r="I16" s="18">
        <v>7</v>
      </c>
      <c r="J16" s="18">
        <v>8</v>
      </c>
      <c r="K16" s="18">
        <v>9</v>
      </c>
      <c r="L16" s="18"/>
      <c r="M16" s="89" t="s">
        <v>407</v>
      </c>
    </row>
    <row r="17" spans="2:13" ht="15">
      <c r="B17" s="18" t="s">
        <v>86</v>
      </c>
      <c r="C17" s="142">
        <v>290</v>
      </c>
      <c r="D17" s="142">
        <v>290</v>
      </c>
      <c r="E17" s="142">
        <v>290</v>
      </c>
      <c r="F17" s="142">
        <v>290</v>
      </c>
      <c r="G17" s="142">
        <v>290</v>
      </c>
      <c r="H17" s="142">
        <v>290</v>
      </c>
      <c r="I17" s="142">
        <v>290</v>
      </c>
      <c r="J17" s="142">
        <v>290</v>
      </c>
      <c r="K17" s="142">
        <v>290</v>
      </c>
      <c r="L17" s="18"/>
      <c r="M17" s="147">
        <f>SUM(C17:K17)</f>
        <v>2610</v>
      </c>
    </row>
    <row r="18" spans="2:14" ht="15">
      <c r="B18" s="18" t="s">
        <v>104</v>
      </c>
      <c r="C18" s="142">
        <v>290</v>
      </c>
      <c r="D18" s="142">
        <v>290</v>
      </c>
      <c r="E18" s="142">
        <v>290</v>
      </c>
      <c r="F18" s="142">
        <v>290</v>
      </c>
      <c r="G18" s="142">
        <v>290</v>
      </c>
      <c r="H18" s="142">
        <v>290</v>
      </c>
      <c r="I18" s="142">
        <v>0</v>
      </c>
      <c r="J18" s="142">
        <v>0</v>
      </c>
      <c r="K18" s="142">
        <v>0</v>
      </c>
      <c r="L18" s="18"/>
      <c r="M18" s="147">
        <f>SUM(C18:K18)</f>
        <v>1740</v>
      </c>
      <c r="N18" s="149"/>
    </row>
    <row r="19" spans="2:13" ht="15">
      <c r="B19" s="18" t="s">
        <v>434</v>
      </c>
      <c r="C19" s="18"/>
      <c r="D19" s="18"/>
      <c r="E19" s="18"/>
      <c r="F19" s="18">
        <v>290</v>
      </c>
      <c r="G19" s="18">
        <v>290</v>
      </c>
      <c r="H19" s="18">
        <v>290</v>
      </c>
      <c r="I19" s="18">
        <v>290</v>
      </c>
      <c r="J19" s="18">
        <v>290</v>
      </c>
      <c r="K19" s="18">
        <v>290</v>
      </c>
      <c r="L19" s="18"/>
      <c r="M19" s="147"/>
    </row>
    <row r="20" spans="2:13" ht="15">
      <c r="B20" s="18" t="s">
        <v>87</v>
      </c>
      <c r="C20" s="18"/>
      <c r="D20" s="18"/>
      <c r="E20" s="18"/>
      <c r="F20" s="18"/>
      <c r="G20" s="18">
        <v>290</v>
      </c>
      <c r="H20" s="18">
        <v>290</v>
      </c>
      <c r="I20" s="18">
        <v>290</v>
      </c>
      <c r="J20" s="18">
        <v>290</v>
      </c>
      <c r="K20" s="18">
        <v>290</v>
      </c>
      <c r="L20" s="18"/>
      <c r="M20" s="148">
        <f>SUM(M17:M19)</f>
        <v>4350</v>
      </c>
    </row>
    <row r="21" ht="15">
      <c r="I21">
        <f>I17+J17+K17+K19+J19+I19+I20+J20+K20</f>
        <v>2610</v>
      </c>
    </row>
    <row r="22" ht="15">
      <c r="K22" s="133">
        <f>I13+I21</f>
        <v>20534.379999999997</v>
      </c>
    </row>
    <row r="23" ht="15.75" thickBot="1"/>
    <row r="24" spans="3:11" ht="15.75" thickBot="1">
      <c r="C24" t="s">
        <v>520</v>
      </c>
      <c r="F24" s="365">
        <v>30037.98</v>
      </c>
      <c r="G24" s="365"/>
      <c r="H24" s="365"/>
      <c r="I24" s="369">
        <f>I17+J17+K17+K19+K20+J19+J20+I19+I20+I13</f>
        <v>20534.379999999997</v>
      </c>
      <c r="J24" s="370"/>
      <c r="K24" s="371"/>
    </row>
  </sheetData>
  <sheetProtection/>
  <mergeCells count="13">
    <mergeCell ref="F6:H6"/>
    <mergeCell ref="F7:H7"/>
    <mergeCell ref="F10:H10"/>
    <mergeCell ref="F24:H24"/>
    <mergeCell ref="J7:K7"/>
    <mergeCell ref="I13:K13"/>
    <mergeCell ref="I24:K24"/>
    <mergeCell ref="B15:E15"/>
    <mergeCell ref="B1:M1"/>
    <mergeCell ref="L4:M4"/>
    <mergeCell ref="C8:D8"/>
    <mergeCell ref="C11:D11"/>
    <mergeCell ref="B3:M3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27"/>
  <sheetViews>
    <sheetView zoomScalePageLayoutView="0" workbookViewId="0" topLeftCell="B1">
      <selection activeCell="O24" sqref="O24"/>
    </sheetView>
  </sheetViews>
  <sheetFormatPr defaultColWidth="9.140625" defaultRowHeight="15"/>
  <cols>
    <col min="1" max="1" width="4.140625" style="278" customWidth="1"/>
    <col min="2" max="2" width="29.140625" style="278" bestFit="1" customWidth="1"/>
    <col min="3" max="3" width="6.28125" style="278" bestFit="1" customWidth="1"/>
    <col min="4" max="4" width="9.140625" style="278" customWidth="1"/>
    <col min="5" max="5" width="6.28125" style="278" bestFit="1" customWidth="1"/>
    <col min="6" max="8" width="6.28125" style="278" customWidth="1"/>
    <col min="9" max="9" width="10.8515625" style="278" bestFit="1" customWidth="1"/>
    <col min="10" max="11" width="6.28125" style="278" customWidth="1"/>
    <col min="12" max="12" width="9.7109375" style="278" customWidth="1"/>
    <col min="13" max="13" width="8.57421875" style="278" customWidth="1"/>
    <col min="14" max="14" width="8.7109375" style="278" customWidth="1"/>
    <col min="15" max="15" width="13.28125" style="278" customWidth="1"/>
    <col min="16" max="16384" width="9.140625" style="278" customWidth="1"/>
  </cols>
  <sheetData>
    <row r="1" spans="2:15" ht="18.75">
      <c r="B1" s="388" t="s">
        <v>418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06"/>
    </row>
    <row r="3" spans="2:15" ht="15" customHeight="1">
      <c r="B3" s="389" t="s">
        <v>817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05"/>
    </row>
    <row r="4" spans="2:15" ht="15">
      <c r="B4" s="304"/>
      <c r="C4" s="302"/>
      <c r="D4" s="302"/>
      <c r="E4" s="303"/>
      <c r="F4" s="303"/>
      <c r="G4" s="303"/>
      <c r="H4" s="303"/>
      <c r="I4" s="303"/>
      <c r="J4" s="303"/>
      <c r="K4" s="303"/>
      <c r="L4" s="302"/>
      <c r="M4" s="302"/>
      <c r="N4" s="302"/>
      <c r="O4" s="288" t="s">
        <v>816</v>
      </c>
    </row>
    <row r="5" spans="2:15" ht="12.75">
      <c r="B5" s="287" t="s">
        <v>405</v>
      </c>
      <c r="C5" s="283">
        <v>1</v>
      </c>
      <c r="D5" s="283">
        <v>2</v>
      </c>
      <c r="E5" s="283">
        <v>3</v>
      </c>
      <c r="F5" s="283">
        <v>4</v>
      </c>
      <c r="G5" s="283">
        <v>5</v>
      </c>
      <c r="H5" s="283">
        <v>6</v>
      </c>
      <c r="I5" s="283">
        <v>7</v>
      </c>
      <c r="J5" s="283">
        <v>8</v>
      </c>
      <c r="K5" s="283">
        <v>9</v>
      </c>
      <c r="L5" s="283">
        <v>10</v>
      </c>
      <c r="M5" s="283">
        <v>11</v>
      </c>
      <c r="N5" s="283">
        <v>12</v>
      </c>
      <c r="O5" s="301" t="s">
        <v>815</v>
      </c>
    </row>
    <row r="6" spans="2:15" ht="12.75">
      <c r="B6" s="294" t="s">
        <v>408</v>
      </c>
      <c r="C6" s="299">
        <v>1908</v>
      </c>
      <c r="D6" s="299">
        <v>1970</v>
      </c>
      <c r="E6" s="299">
        <v>1970.22</v>
      </c>
      <c r="F6" s="390">
        <v>8518.83</v>
      </c>
      <c r="G6" s="390"/>
      <c r="H6" s="390"/>
      <c r="I6" s="300">
        <v>4055.44</v>
      </c>
      <c r="J6" s="296"/>
      <c r="K6" s="299">
        <v>1963.51</v>
      </c>
      <c r="L6" s="285">
        <v>1929.44</v>
      </c>
      <c r="M6" s="285">
        <v>1999.23</v>
      </c>
      <c r="N6" s="285">
        <v>1977.76</v>
      </c>
      <c r="O6" s="292">
        <f>SUM(C6:N6)</f>
        <v>26292.429999999993</v>
      </c>
    </row>
    <row r="7" spans="2:18" ht="12.75">
      <c r="B7" s="294" t="s">
        <v>409</v>
      </c>
      <c r="C7" s="299"/>
      <c r="D7" s="299">
        <v>8252.56</v>
      </c>
      <c r="E7" s="299"/>
      <c r="F7" s="381">
        <v>11782</v>
      </c>
      <c r="G7" s="381"/>
      <c r="H7" s="381"/>
      <c r="I7" s="298"/>
      <c r="J7" s="391">
        <v>7851</v>
      </c>
      <c r="K7" s="391"/>
      <c r="L7" s="297">
        <v>8147.05</v>
      </c>
      <c r="M7" s="285">
        <v>4794.97</v>
      </c>
      <c r="N7" s="297">
        <v>2279.09</v>
      </c>
      <c r="O7" s="292">
        <f>SUM(C7:N7)</f>
        <v>43106.67</v>
      </c>
      <c r="R7" s="279"/>
    </row>
    <row r="8" spans="2:15" ht="12.75">
      <c r="B8" s="294" t="s">
        <v>410</v>
      </c>
      <c r="C8" s="392">
        <v>7784</v>
      </c>
      <c r="D8" s="393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2">
        <v>7784</v>
      </c>
    </row>
    <row r="9" spans="2:15" ht="12.75">
      <c r="B9" s="294" t="s">
        <v>411</v>
      </c>
      <c r="C9" s="296">
        <v>317</v>
      </c>
      <c r="D9" s="285">
        <v>317</v>
      </c>
      <c r="E9" s="285">
        <v>317</v>
      </c>
      <c r="F9" s="285">
        <v>0</v>
      </c>
      <c r="G9" s="285">
        <v>0</v>
      </c>
      <c r="H9" s="285">
        <v>0</v>
      </c>
      <c r="I9" s="285">
        <v>0</v>
      </c>
      <c r="J9" s="285">
        <v>0</v>
      </c>
      <c r="K9" s="285">
        <v>0</v>
      </c>
      <c r="L9" s="285">
        <v>0</v>
      </c>
      <c r="M9" s="285">
        <v>0</v>
      </c>
      <c r="N9" s="285">
        <v>0</v>
      </c>
      <c r="O9" s="292">
        <f>SUM(C9:E9)</f>
        <v>951</v>
      </c>
    </row>
    <row r="10" spans="2:15" ht="12.75">
      <c r="B10" s="294" t="s">
        <v>412</v>
      </c>
      <c r="C10" s="295"/>
      <c r="D10" s="295"/>
      <c r="E10" s="295"/>
      <c r="F10" s="380" t="s">
        <v>544</v>
      </c>
      <c r="G10" s="380"/>
      <c r="H10" s="380"/>
      <c r="I10" s="295"/>
      <c r="J10" s="295"/>
      <c r="K10" s="295"/>
      <c r="L10" s="295"/>
      <c r="M10" s="295">
        <v>4745.92</v>
      </c>
      <c r="N10" s="295"/>
      <c r="O10" s="292">
        <v>9021.29</v>
      </c>
    </row>
    <row r="11" spans="2:15" ht="12.75">
      <c r="B11" s="294" t="s">
        <v>413</v>
      </c>
      <c r="C11" s="381">
        <v>4941.53</v>
      </c>
      <c r="D11" s="381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2">
        <v>4941.53</v>
      </c>
    </row>
    <row r="12" spans="4:17" ht="15">
      <c r="D12" s="278" t="s">
        <v>414</v>
      </c>
      <c r="L12" s="313"/>
      <c r="O12" s="291">
        <f>SUM(O6:O11)</f>
        <v>92096.91999999998</v>
      </c>
      <c r="P12" s="290"/>
      <c r="Q12" s="279"/>
    </row>
    <row r="13" spans="9:14" ht="12.75">
      <c r="I13" s="382"/>
      <c r="J13" s="382"/>
      <c r="K13" s="382"/>
      <c r="L13" s="314"/>
      <c r="M13" s="314"/>
      <c r="N13" s="314"/>
    </row>
    <row r="15" spans="2:15" ht="15">
      <c r="B15" s="383" t="s">
        <v>416</v>
      </c>
      <c r="C15" s="383"/>
      <c r="D15" s="383"/>
      <c r="E15" s="383"/>
      <c r="F15" s="289"/>
      <c r="G15" s="289"/>
      <c r="H15" s="289"/>
      <c r="I15" s="289"/>
      <c r="J15" s="289"/>
      <c r="K15" s="289"/>
      <c r="L15" s="289"/>
      <c r="M15" s="289"/>
      <c r="N15" s="289"/>
      <c r="O15" s="288"/>
    </row>
    <row r="16" spans="2:15" ht="12.75">
      <c r="B16" s="287" t="s">
        <v>405</v>
      </c>
      <c r="C16" s="283">
        <v>1</v>
      </c>
      <c r="D16" s="283">
        <v>2</v>
      </c>
      <c r="E16" s="283">
        <v>3</v>
      </c>
      <c r="F16" s="283">
        <v>4</v>
      </c>
      <c r="G16" s="283">
        <v>5</v>
      </c>
      <c r="H16" s="283">
        <v>6</v>
      </c>
      <c r="I16" s="283">
        <v>7</v>
      </c>
      <c r="J16" s="283">
        <v>8</v>
      </c>
      <c r="K16" s="283">
        <v>9</v>
      </c>
      <c r="L16" s="283">
        <v>10</v>
      </c>
      <c r="M16" s="283">
        <v>11</v>
      </c>
      <c r="N16" s="283">
        <v>12</v>
      </c>
      <c r="O16" s="286"/>
    </row>
    <row r="17" spans="2:15" ht="12.75">
      <c r="B17" s="283" t="s">
        <v>86</v>
      </c>
      <c r="C17" s="285">
        <v>290</v>
      </c>
      <c r="D17" s="285">
        <v>290</v>
      </c>
      <c r="E17" s="285">
        <v>290</v>
      </c>
      <c r="F17" s="285">
        <v>290</v>
      </c>
      <c r="G17" s="285">
        <v>290</v>
      </c>
      <c r="H17" s="285">
        <v>290</v>
      </c>
      <c r="I17" s="285">
        <v>290</v>
      </c>
      <c r="J17" s="285">
        <v>290</v>
      </c>
      <c r="K17" s="285">
        <v>290</v>
      </c>
      <c r="L17" s="285">
        <v>290</v>
      </c>
      <c r="M17" s="285">
        <v>290</v>
      </c>
      <c r="N17" s="285">
        <v>290</v>
      </c>
      <c r="O17" s="282">
        <f>SUM(C17:N17)</f>
        <v>3480</v>
      </c>
    </row>
    <row r="18" spans="2:16" ht="12.75">
      <c r="B18" s="283" t="s">
        <v>104</v>
      </c>
      <c r="C18" s="285">
        <v>290</v>
      </c>
      <c r="D18" s="285">
        <v>290</v>
      </c>
      <c r="E18" s="285">
        <v>290</v>
      </c>
      <c r="F18" s="285">
        <v>290</v>
      </c>
      <c r="G18" s="285">
        <v>290</v>
      </c>
      <c r="H18" s="285">
        <v>290</v>
      </c>
      <c r="I18" s="285">
        <v>0</v>
      </c>
      <c r="J18" s="285">
        <v>0</v>
      </c>
      <c r="K18" s="285">
        <v>0</v>
      </c>
      <c r="L18" s="285">
        <v>410</v>
      </c>
      <c r="M18" s="285">
        <v>290</v>
      </c>
      <c r="N18" s="285">
        <v>290</v>
      </c>
      <c r="O18" s="282">
        <f>SUM(C18:N18)</f>
        <v>2730</v>
      </c>
      <c r="P18" s="284"/>
    </row>
    <row r="19" spans="2:15" ht="12.75">
      <c r="B19" s="283" t="s">
        <v>434</v>
      </c>
      <c r="C19" s="283"/>
      <c r="D19" s="283"/>
      <c r="E19" s="283"/>
      <c r="F19" s="283">
        <v>290</v>
      </c>
      <c r="G19" s="283">
        <v>290</v>
      </c>
      <c r="H19" s="283">
        <v>290</v>
      </c>
      <c r="I19" s="283">
        <v>290</v>
      </c>
      <c r="J19" s="283">
        <v>290</v>
      </c>
      <c r="K19" s="283">
        <v>290</v>
      </c>
      <c r="L19" s="283">
        <v>290</v>
      </c>
      <c r="M19" s="283">
        <v>290</v>
      </c>
      <c r="N19" s="283">
        <v>290</v>
      </c>
      <c r="O19" s="282">
        <f>SUM(C19:N19)</f>
        <v>2610</v>
      </c>
    </row>
    <row r="20" spans="2:15" ht="12.75">
      <c r="B20" s="283" t="s">
        <v>87</v>
      </c>
      <c r="C20" s="283"/>
      <c r="D20" s="283"/>
      <c r="E20" s="283"/>
      <c r="F20" s="283"/>
      <c r="G20" s="283">
        <v>290</v>
      </c>
      <c r="H20" s="283">
        <v>290</v>
      </c>
      <c r="I20" s="283">
        <v>290</v>
      </c>
      <c r="J20" s="283">
        <v>290</v>
      </c>
      <c r="K20" s="283">
        <v>290</v>
      </c>
      <c r="L20" s="283">
        <v>290</v>
      </c>
      <c r="M20" s="283">
        <v>290</v>
      </c>
      <c r="N20" s="283">
        <v>290</v>
      </c>
      <c r="O20" s="282">
        <f>SUM(C20:N20)</f>
        <v>2320</v>
      </c>
    </row>
    <row r="21" ht="12.75">
      <c r="O21" s="279">
        <f>SUM(O17:O20)</f>
        <v>11140</v>
      </c>
    </row>
    <row r="22" ht="12.75">
      <c r="H22" s="313"/>
    </row>
    <row r="23" ht="13.5" thickBot="1">
      <c r="O23" s="279">
        <f>O21+O12</f>
        <v>103236.91999999998</v>
      </c>
    </row>
    <row r="24" spans="3:14" ht="13.5" thickBot="1">
      <c r="C24" s="281"/>
      <c r="D24" s="281"/>
      <c r="E24" s="281"/>
      <c r="F24" s="384"/>
      <c r="G24" s="384"/>
      <c r="H24" s="384"/>
      <c r="I24" s="385"/>
      <c r="J24" s="386"/>
      <c r="K24" s="387"/>
      <c r="L24" s="280"/>
      <c r="M24" s="280"/>
      <c r="N24" s="280"/>
    </row>
    <row r="27" spans="3:5" ht="12.75">
      <c r="C27" s="278" t="s">
        <v>814</v>
      </c>
      <c r="D27" s="279">
        <f>O12+O21</f>
        <v>103236.91999999998</v>
      </c>
      <c r="E27" s="278" t="s">
        <v>116</v>
      </c>
    </row>
  </sheetData>
  <sheetProtection/>
  <mergeCells count="12">
    <mergeCell ref="B1:N1"/>
    <mergeCell ref="B3:N3"/>
    <mergeCell ref="F6:H6"/>
    <mergeCell ref="F7:H7"/>
    <mergeCell ref="J7:K7"/>
    <mergeCell ref="C8:D8"/>
    <mergeCell ref="F10:H10"/>
    <mergeCell ref="C11:D11"/>
    <mergeCell ref="I13:K13"/>
    <mergeCell ref="B15:E15"/>
    <mergeCell ref="F24:H24"/>
    <mergeCell ref="I24:K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0"/>
  <sheetViews>
    <sheetView view="pageBreakPreview" zoomScale="60" zoomScalePageLayoutView="0" workbookViewId="0" topLeftCell="A1">
      <selection activeCell="C8" sqref="C8"/>
    </sheetView>
  </sheetViews>
  <sheetFormatPr defaultColWidth="9.140625" defaultRowHeight="15"/>
  <cols>
    <col min="2" max="2" width="15.57421875" style="0" customWidth="1"/>
    <col min="3" max="3" width="26.7109375" style="0" bestFit="1" customWidth="1"/>
    <col min="4" max="4" width="16.00390625" style="0" bestFit="1" customWidth="1"/>
    <col min="5" max="5" width="20.421875" style="0" bestFit="1" customWidth="1"/>
    <col min="6" max="6" width="9.421875" style="0" customWidth="1"/>
    <col min="7" max="7" width="11.57421875" style="0" bestFit="1" customWidth="1"/>
    <col min="11" max="11" width="9.00390625" style="0" customWidth="1"/>
  </cols>
  <sheetData>
    <row r="1" ht="15">
      <c r="B1" t="s">
        <v>149</v>
      </c>
    </row>
    <row r="3" spans="2:9" ht="15">
      <c r="B3" s="57" t="s">
        <v>83</v>
      </c>
      <c r="C3" s="57" t="s">
        <v>156</v>
      </c>
      <c r="D3" s="57" t="s">
        <v>84</v>
      </c>
      <c r="E3" s="57" t="s">
        <v>157</v>
      </c>
      <c r="F3" s="57" t="s">
        <v>158</v>
      </c>
      <c r="G3" s="57" t="s">
        <v>159</v>
      </c>
      <c r="H3" s="57" t="s">
        <v>116</v>
      </c>
      <c r="I3" s="57" t="s">
        <v>115</v>
      </c>
    </row>
    <row r="4" spans="2:9" ht="15">
      <c r="B4" s="15" t="s">
        <v>160</v>
      </c>
      <c r="C4" s="15" t="s">
        <v>161</v>
      </c>
      <c r="D4" s="15" t="s">
        <v>88</v>
      </c>
      <c r="E4" s="15" t="s">
        <v>162</v>
      </c>
      <c r="F4" s="15" t="s">
        <v>163</v>
      </c>
      <c r="G4" s="15" t="s">
        <v>163</v>
      </c>
      <c r="H4" s="16">
        <v>616</v>
      </c>
      <c r="I4" s="16">
        <f>H4*3.4528</f>
        <v>2126.9248</v>
      </c>
    </row>
    <row r="5" spans="2:9" ht="15">
      <c r="B5" s="15" t="s">
        <v>164</v>
      </c>
      <c r="C5" s="15" t="s">
        <v>165</v>
      </c>
      <c r="D5" s="15" t="s">
        <v>166</v>
      </c>
      <c r="E5" s="15" t="s">
        <v>167</v>
      </c>
      <c r="F5" s="15" t="s">
        <v>163</v>
      </c>
      <c r="G5" s="15" t="s">
        <v>163</v>
      </c>
      <c r="H5" s="16">
        <v>846</v>
      </c>
      <c r="I5" s="16">
        <f aca="true" t="shared" si="0" ref="I5:I20">H5*3.4528</f>
        <v>2921.0688</v>
      </c>
    </row>
    <row r="6" spans="2:9" ht="15">
      <c r="B6" s="15" t="s">
        <v>168</v>
      </c>
      <c r="C6" s="15" t="s">
        <v>161</v>
      </c>
      <c r="D6" s="15" t="s">
        <v>88</v>
      </c>
      <c r="E6" s="15" t="s">
        <v>162</v>
      </c>
      <c r="F6" s="15" t="s">
        <v>163</v>
      </c>
      <c r="G6" s="15" t="s">
        <v>163</v>
      </c>
      <c r="H6" s="16">
        <v>600</v>
      </c>
      <c r="I6" s="16">
        <f t="shared" si="0"/>
        <v>2071.68</v>
      </c>
    </row>
    <row r="7" spans="2:9" ht="15">
      <c r="B7" s="15" t="s">
        <v>169</v>
      </c>
      <c r="C7" s="15" t="s">
        <v>161</v>
      </c>
      <c r="D7" s="15" t="s">
        <v>170</v>
      </c>
      <c r="E7" s="15" t="s">
        <v>162</v>
      </c>
      <c r="F7" s="15" t="s">
        <v>163</v>
      </c>
      <c r="G7" s="15" t="s">
        <v>163</v>
      </c>
      <c r="H7" s="16">
        <v>7000</v>
      </c>
      <c r="I7" s="16">
        <f t="shared" si="0"/>
        <v>24169.6</v>
      </c>
    </row>
    <row r="8" spans="2:9" ht="15">
      <c r="B8" s="15" t="s">
        <v>171</v>
      </c>
      <c r="C8" s="15" t="s">
        <v>161</v>
      </c>
      <c r="D8" s="15" t="s">
        <v>88</v>
      </c>
      <c r="E8" s="15" t="s">
        <v>162</v>
      </c>
      <c r="F8" s="15" t="s">
        <v>163</v>
      </c>
      <c r="G8" s="15" t="s">
        <v>163</v>
      </c>
      <c r="H8" s="16">
        <v>100</v>
      </c>
      <c r="I8" s="16">
        <f t="shared" si="0"/>
        <v>345.28</v>
      </c>
    </row>
    <row r="9" spans="2:9" ht="15">
      <c r="B9" s="15" t="s">
        <v>120</v>
      </c>
      <c r="C9" s="15" t="s">
        <v>89</v>
      </c>
      <c r="D9" s="15" t="s">
        <v>88</v>
      </c>
      <c r="E9" s="15" t="s">
        <v>71</v>
      </c>
      <c r="F9" s="15" t="s">
        <v>172</v>
      </c>
      <c r="G9" s="15" t="s">
        <v>172</v>
      </c>
      <c r="H9" s="16">
        <v>0</v>
      </c>
      <c r="I9" s="16">
        <f t="shared" si="0"/>
        <v>0</v>
      </c>
    </row>
    <row r="10" spans="2:9" ht="15">
      <c r="B10" s="15" t="s">
        <v>173</v>
      </c>
      <c r="C10" s="15" t="s">
        <v>174</v>
      </c>
      <c r="D10" s="15" t="s">
        <v>88</v>
      </c>
      <c r="E10" s="15" t="s">
        <v>71</v>
      </c>
      <c r="F10" s="15" t="s">
        <v>172</v>
      </c>
      <c r="G10" s="15" t="s">
        <v>172</v>
      </c>
      <c r="H10" s="16">
        <v>0</v>
      </c>
      <c r="I10" s="16">
        <f t="shared" si="0"/>
        <v>0</v>
      </c>
    </row>
    <row r="11" spans="2:9" ht="15">
      <c r="B11" s="15" t="s">
        <v>175</v>
      </c>
      <c r="C11" s="15" t="s">
        <v>161</v>
      </c>
      <c r="D11" s="15" t="s">
        <v>69</v>
      </c>
      <c r="E11" s="15" t="s">
        <v>162</v>
      </c>
      <c r="F11" s="15" t="s">
        <v>163</v>
      </c>
      <c r="G11" s="15" t="s">
        <v>163</v>
      </c>
      <c r="H11" s="16">
        <v>1600</v>
      </c>
      <c r="I11" s="16">
        <f t="shared" si="0"/>
        <v>5524.48</v>
      </c>
    </row>
    <row r="12" spans="2:9" ht="15">
      <c r="B12" s="15" t="s">
        <v>121</v>
      </c>
      <c r="C12" s="15" t="s">
        <v>176</v>
      </c>
      <c r="D12" s="15" t="s">
        <v>69</v>
      </c>
      <c r="E12" s="15" t="s">
        <v>71</v>
      </c>
      <c r="F12" s="15" t="s">
        <v>163</v>
      </c>
      <c r="G12" s="15" t="s">
        <v>163</v>
      </c>
      <c r="H12" s="16">
        <v>0</v>
      </c>
      <c r="I12" s="16">
        <f t="shared" si="0"/>
        <v>0</v>
      </c>
    </row>
    <row r="13" spans="2:9" ht="15">
      <c r="B13" s="15" t="s">
        <v>177</v>
      </c>
      <c r="C13" s="15" t="s">
        <v>178</v>
      </c>
      <c r="D13" s="15" t="s">
        <v>179</v>
      </c>
      <c r="E13" s="15" t="s">
        <v>162</v>
      </c>
      <c r="F13" s="15" t="s">
        <v>163</v>
      </c>
      <c r="G13" s="15" t="s">
        <v>163</v>
      </c>
      <c r="H13" s="16">
        <v>7200</v>
      </c>
      <c r="I13" s="16">
        <f t="shared" si="0"/>
        <v>24860.16</v>
      </c>
    </row>
    <row r="14" spans="2:9" ht="15">
      <c r="B14" s="15" t="s">
        <v>180</v>
      </c>
      <c r="C14" s="15" t="s">
        <v>161</v>
      </c>
      <c r="D14" s="15" t="s">
        <v>181</v>
      </c>
      <c r="E14" s="15" t="s">
        <v>162</v>
      </c>
      <c r="F14" s="15" t="s">
        <v>163</v>
      </c>
      <c r="G14" s="15" t="s">
        <v>163</v>
      </c>
      <c r="H14" s="16">
        <v>2400</v>
      </c>
      <c r="I14" s="16">
        <f t="shared" si="0"/>
        <v>8286.72</v>
      </c>
    </row>
    <row r="15" spans="2:9" ht="15">
      <c r="B15" s="15" t="s">
        <v>182</v>
      </c>
      <c r="C15" s="15" t="s">
        <v>165</v>
      </c>
      <c r="D15" s="15" t="s">
        <v>183</v>
      </c>
      <c r="E15" s="15" t="s">
        <v>183</v>
      </c>
      <c r="F15" s="15" t="s">
        <v>163</v>
      </c>
      <c r="G15" s="15" t="s">
        <v>163</v>
      </c>
      <c r="H15" s="16">
        <v>2500</v>
      </c>
      <c r="I15" s="16">
        <f t="shared" si="0"/>
        <v>8632</v>
      </c>
    </row>
    <row r="16" spans="2:9" ht="15">
      <c r="B16" s="15" t="s">
        <v>184</v>
      </c>
      <c r="C16" s="15" t="s">
        <v>185</v>
      </c>
      <c r="D16" s="15" t="s">
        <v>194</v>
      </c>
      <c r="E16" s="15" t="s">
        <v>186</v>
      </c>
      <c r="F16" s="15" t="s">
        <v>163</v>
      </c>
      <c r="G16" s="15" t="s">
        <v>163</v>
      </c>
      <c r="H16" s="16">
        <v>6000</v>
      </c>
      <c r="I16" s="16">
        <f t="shared" si="0"/>
        <v>20716.8</v>
      </c>
    </row>
    <row r="17" spans="2:9" ht="15">
      <c r="B17" s="15" t="s">
        <v>126</v>
      </c>
      <c r="C17" s="15" t="s">
        <v>68</v>
      </c>
      <c r="D17" s="15" t="s">
        <v>69</v>
      </c>
      <c r="E17" s="15" t="s">
        <v>71</v>
      </c>
      <c r="F17" s="15" t="s">
        <v>172</v>
      </c>
      <c r="G17" s="15" t="s">
        <v>172</v>
      </c>
      <c r="H17" s="16">
        <v>0</v>
      </c>
      <c r="I17" s="16">
        <f t="shared" si="0"/>
        <v>0</v>
      </c>
    </row>
    <row r="18" spans="2:9" ht="15">
      <c r="B18" s="15" t="s">
        <v>187</v>
      </c>
      <c r="C18" s="15" t="s">
        <v>161</v>
      </c>
      <c r="D18" s="15" t="s">
        <v>188</v>
      </c>
      <c r="E18" s="15" t="s">
        <v>186</v>
      </c>
      <c r="F18" s="15" t="s">
        <v>163</v>
      </c>
      <c r="G18" s="15" t="s">
        <v>163</v>
      </c>
      <c r="H18" s="16">
        <v>2200</v>
      </c>
      <c r="I18" s="16">
        <f t="shared" si="0"/>
        <v>7596.16</v>
      </c>
    </row>
    <row r="19" spans="2:9" ht="15">
      <c r="B19" s="15" t="s">
        <v>189</v>
      </c>
      <c r="C19" s="15" t="s">
        <v>137</v>
      </c>
      <c r="D19" s="15" t="s">
        <v>190</v>
      </c>
      <c r="E19" s="15" t="s">
        <v>167</v>
      </c>
      <c r="F19" s="15" t="s">
        <v>163</v>
      </c>
      <c r="G19" s="15" t="s">
        <v>163</v>
      </c>
      <c r="H19" s="16">
        <v>0</v>
      </c>
      <c r="I19" s="16">
        <f t="shared" si="0"/>
        <v>0</v>
      </c>
    </row>
    <row r="20" spans="2:9" ht="15">
      <c r="B20" s="15" t="s">
        <v>191</v>
      </c>
      <c r="C20" s="15" t="s">
        <v>192</v>
      </c>
      <c r="D20" s="15" t="s">
        <v>193</v>
      </c>
      <c r="E20" s="15" t="s">
        <v>167</v>
      </c>
      <c r="F20" s="15" t="s">
        <v>163</v>
      </c>
      <c r="G20" s="15" t="s">
        <v>163</v>
      </c>
      <c r="H20" s="16">
        <v>1500</v>
      </c>
      <c r="I20" s="16">
        <f t="shared" si="0"/>
        <v>5179.2</v>
      </c>
    </row>
    <row r="21" spans="8:9" ht="15">
      <c r="H21" s="60">
        <f>SUM(H4:H20)</f>
        <v>32562</v>
      </c>
      <c r="I21" s="60">
        <f>SUM(I4:I20)</f>
        <v>112430.0736</v>
      </c>
    </row>
    <row r="23" spans="2:9" ht="15">
      <c r="B23" s="15" t="s">
        <v>200</v>
      </c>
      <c r="C23" s="15" t="s">
        <v>197</v>
      </c>
      <c r="D23" s="15" t="s">
        <v>198</v>
      </c>
      <c r="E23" s="15" t="s">
        <v>196</v>
      </c>
      <c r="F23" s="15"/>
      <c r="G23" s="15"/>
      <c r="H23" s="15">
        <v>800</v>
      </c>
      <c r="I23" s="15">
        <f>H23*3.45</f>
        <v>2760</v>
      </c>
    </row>
    <row r="24" spans="2:9" ht="15">
      <c r="B24" s="59" t="s">
        <v>195</v>
      </c>
      <c r="C24" s="15" t="s">
        <v>185</v>
      </c>
      <c r="D24" s="15" t="s">
        <v>179</v>
      </c>
      <c r="E24" s="15" t="s">
        <v>196</v>
      </c>
      <c r="F24" s="15"/>
      <c r="G24" s="15"/>
      <c r="H24" s="15">
        <v>7200</v>
      </c>
      <c r="I24" s="15">
        <f>H24*3.45</f>
        <v>24840</v>
      </c>
    </row>
    <row r="25" spans="2:9" ht="15">
      <c r="B25" s="15" t="s">
        <v>200</v>
      </c>
      <c r="C25" s="15" t="s">
        <v>199</v>
      </c>
      <c r="D25" s="15" t="s">
        <v>200</v>
      </c>
      <c r="E25" s="15" t="s">
        <v>196</v>
      </c>
      <c r="F25" s="15"/>
      <c r="G25" s="15"/>
      <c r="H25" s="15">
        <v>800</v>
      </c>
      <c r="I25" s="15">
        <f>H25*3.45</f>
        <v>2760</v>
      </c>
    </row>
    <row r="26" spans="8:9" ht="15">
      <c r="H26" s="58">
        <f>H23+H24+H25</f>
        <v>8800</v>
      </c>
      <c r="I26" s="58">
        <f>I23+I24+I25</f>
        <v>30360</v>
      </c>
    </row>
    <row r="28" spans="7:9" ht="15">
      <c r="G28" s="61" t="s">
        <v>201</v>
      </c>
      <c r="H28" s="62">
        <f>H21+H26</f>
        <v>41362</v>
      </c>
      <c r="I28" s="62">
        <f>I21+I26</f>
        <v>142790.0736</v>
      </c>
    </row>
    <row r="30" spans="2:9" ht="15">
      <c r="B30" s="64"/>
      <c r="C30" s="64" t="s">
        <v>262</v>
      </c>
      <c r="D30" s="64"/>
      <c r="E30" s="64"/>
      <c r="F30" s="64"/>
      <c r="G30" s="64"/>
      <c r="H30" s="64">
        <v>1000</v>
      </c>
      <c r="I30" s="64"/>
    </row>
  </sheetData>
  <sheetProtection/>
  <printOptions/>
  <pageMargins left="0.7" right="0.7" top="0.75" bottom="0.75" header="0.3" footer="0.3"/>
  <pageSetup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60" zoomScalePageLayoutView="0" workbookViewId="0" topLeftCell="A1">
      <selection activeCell="A6" sqref="A6"/>
    </sheetView>
  </sheetViews>
  <sheetFormatPr defaultColWidth="9.140625" defaultRowHeight="15"/>
  <cols>
    <col min="1" max="1" width="12.7109375" style="0" customWidth="1"/>
    <col min="2" max="2" width="26.7109375" style="0" customWidth="1"/>
    <col min="3" max="3" width="16.421875" style="0" customWidth="1"/>
    <col min="4" max="4" width="37.00390625" style="0" bestFit="1" customWidth="1"/>
    <col min="5" max="5" width="19.7109375" style="0" customWidth="1"/>
    <col min="6" max="6" width="12.421875" style="0" customWidth="1"/>
    <col min="7" max="7" width="10.00390625" style="0" customWidth="1"/>
    <col min="8" max="8" width="10.421875" style="0" customWidth="1"/>
  </cols>
  <sheetData>
    <row r="1" ht="15">
      <c r="A1" t="s">
        <v>300</v>
      </c>
    </row>
    <row r="3" spans="1:8" ht="15">
      <c r="A3" s="57" t="s">
        <v>83</v>
      </c>
      <c r="B3" s="57" t="s">
        <v>156</v>
      </c>
      <c r="C3" s="57" t="s">
        <v>84</v>
      </c>
      <c r="D3" s="57" t="s">
        <v>157</v>
      </c>
      <c r="E3" s="57" t="s">
        <v>158</v>
      </c>
      <c r="F3" s="57" t="s">
        <v>159</v>
      </c>
      <c r="G3" s="57" t="s">
        <v>116</v>
      </c>
      <c r="H3" s="57" t="s">
        <v>115</v>
      </c>
    </row>
    <row r="4" spans="1:8" ht="15">
      <c r="A4" s="15" t="s">
        <v>267</v>
      </c>
      <c r="B4" s="15" t="s">
        <v>161</v>
      </c>
      <c r="C4" s="15" t="s">
        <v>268</v>
      </c>
      <c r="D4" s="15" t="s">
        <v>269</v>
      </c>
      <c r="E4" s="15" t="s">
        <v>225</v>
      </c>
      <c r="F4" s="15" t="s">
        <v>225</v>
      </c>
      <c r="G4" s="16">
        <v>12000</v>
      </c>
      <c r="H4" s="16">
        <f>G4*3.4528</f>
        <v>41433.6</v>
      </c>
    </row>
    <row r="5" spans="1:8" ht="15">
      <c r="A5" s="15" t="s">
        <v>270</v>
      </c>
      <c r="B5" s="15" t="s">
        <v>165</v>
      </c>
      <c r="C5" s="15" t="s">
        <v>271</v>
      </c>
      <c r="D5" s="15" t="s">
        <v>272</v>
      </c>
      <c r="E5" s="15" t="s">
        <v>225</v>
      </c>
      <c r="F5" s="15" t="s">
        <v>225</v>
      </c>
      <c r="G5" s="16">
        <v>600</v>
      </c>
      <c r="H5" s="16">
        <f aca="true" t="shared" si="0" ref="H5:H16">G5*3.4528</f>
        <v>2071.68</v>
      </c>
    </row>
    <row r="6" spans="1:8" ht="15">
      <c r="A6" s="15" t="s">
        <v>270</v>
      </c>
      <c r="B6" s="15" t="s">
        <v>161</v>
      </c>
      <c r="C6" s="15" t="s">
        <v>273</v>
      </c>
      <c r="D6" s="15" t="s">
        <v>274</v>
      </c>
      <c r="E6" s="15" t="s">
        <v>225</v>
      </c>
      <c r="F6" s="15" t="s">
        <v>225</v>
      </c>
      <c r="G6" s="16">
        <v>3000</v>
      </c>
      <c r="H6" s="16">
        <f t="shared" si="0"/>
        <v>10358.4</v>
      </c>
    </row>
    <row r="7" spans="1:8" ht="15">
      <c r="A7" s="15" t="s">
        <v>275</v>
      </c>
      <c r="B7" s="15" t="s">
        <v>178</v>
      </c>
      <c r="C7" s="15" t="s">
        <v>276</v>
      </c>
      <c r="D7" s="15" t="s">
        <v>277</v>
      </c>
      <c r="E7" s="15" t="s">
        <v>225</v>
      </c>
      <c r="F7" s="15" t="s">
        <v>225</v>
      </c>
      <c r="G7" s="16">
        <v>6000</v>
      </c>
      <c r="H7" s="16">
        <f t="shared" si="0"/>
        <v>20716.8</v>
      </c>
    </row>
    <row r="8" spans="1:8" ht="15">
      <c r="A8" s="15" t="s">
        <v>121</v>
      </c>
      <c r="B8" s="15" t="s">
        <v>176</v>
      </c>
      <c r="C8" s="15" t="s">
        <v>69</v>
      </c>
      <c r="D8" s="15" t="s">
        <v>71</v>
      </c>
      <c r="E8" s="15" t="s">
        <v>163</v>
      </c>
      <c r="F8" s="15" t="s">
        <v>163</v>
      </c>
      <c r="G8" s="16">
        <v>0</v>
      </c>
      <c r="H8" s="16">
        <f t="shared" si="0"/>
        <v>0</v>
      </c>
    </row>
    <row r="9" spans="1:8" ht="15">
      <c r="A9" s="15" t="s">
        <v>278</v>
      </c>
      <c r="B9" s="15" t="s">
        <v>178</v>
      </c>
      <c r="C9" s="15" t="s">
        <v>194</v>
      </c>
      <c r="D9" s="15" t="s">
        <v>269</v>
      </c>
      <c r="E9" s="15" t="s">
        <v>225</v>
      </c>
      <c r="F9" s="15" t="s">
        <v>225</v>
      </c>
      <c r="G9" s="16">
        <v>24000</v>
      </c>
      <c r="H9" s="16">
        <f t="shared" si="0"/>
        <v>82867.2</v>
      </c>
    </row>
    <row r="10" spans="1:8" ht="15">
      <c r="A10" s="15" t="s">
        <v>279</v>
      </c>
      <c r="B10" s="15" t="s">
        <v>165</v>
      </c>
      <c r="C10" s="15" t="s">
        <v>280</v>
      </c>
      <c r="D10" s="15" t="s">
        <v>269</v>
      </c>
      <c r="E10" s="15" t="s">
        <v>225</v>
      </c>
      <c r="F10" s="15" t="s">
        <v>225</v>
      </c>
      <c r="G10" s="16">
        <v>6000</v>
      </c>
      <c r="H10" s="16">
        <f t="shared" si="0"/>
        <v>20716.8</v>
      </c>
    </row>
    <row r="11" spans="1:8" ht="15">
      <c r="A11" s="15" t="s">
        <v>281</v>
      </c>
      <c r="B11" s="15" t="s">
        <v>185</v>
      </c>
      <c r="C11" s="15" t="s">
        <v>276</v>
      </c>
      <c r="D11" s="15" t="s">
        <v>282</v>
      </c>
      <c r="E11" s="15" t="s">
        <v>225</v>
      </c>
      <c r="F11" s="15" t="s">
        <v>225</v>
      </c>
      <c r="G11" s="16">
        <v>15000</v>
      </c>
      <c r="H11" s="16">
        <f t="shared" si="0"/>
        <v>51792</v>
      </c>
    </row>
    <row r="12" spans="1:8" ht="15">
      <c r="A12" s="65" t="s">
        <v>283</v>
      </c>
      <c r="B12" s="65" t="s">
        <v>161</v>
      </c>
      <c r="C12" s="65" t="s">
        <v>69</v>
      </c>
      <c r="D12" s="65" t="s">
        <v>282</v>
      </c>
      <c r="E12" s="65" t="s">
        <v>225</v>
      </c>
      <c r="F12" s="65" t="s">
        <v>225</v>
      </c>
      <c r="G12" s="66">
        <v>3600</v>
      </c>
      <c r="H12" s="66">
        <f t="shared" si="0"/>
        <v>12430.08</v>
      </c>
    </row>
    <row r="13" spans="1:8" ht="15">
      <c r="A13" s="15" t="s">
        <v>126</v>
      </c>
      <c r="B13" s="15" t="s">
        <v>68</v>
      </c>
      <c r="C13" s="15" t="s">
        <v>69</v>
      </c>
      <c r="D13" s="15" t="s">
        <v>71</v>
      </c>
      <c r="E13" s="15" t="s">
        <v>172</v>
      </c>
      <c r="F13" s="15" t="s">
        <v>172</v>
      </c>
      <c r="G13" s="16">
        <v>0</v>
      </c>
      <c r="H13" s="16">
        <f t="shared" si="0"/>
        <v>0</v>
      </c>
    </row>
    <row r="14" spans="1:8" ht="15">
      <c r="A14" s="15" t="s">
        <v>284</v>
      </c>
      <c r="B14" s="15" t="s">
        <v>161</v>
      </c>
      <c r="C14" s="15" t="s">
        <v>285</v>
      </c>
      <c r="D14" s="15" t="s">
        <v>286</v>
      </c>
      <c r="E14" s="15" t="s">
        <v>225</v>
      </c>
      <c r="F14" s="15" t="s">
        <v>225</v>
      </c>
      <c r="G14" s="16">
        <v>28000</v>
      </c>
      <c r="H14" s="16">
        <f t="shared" si="0"/>
        <v>96678.4</v>
      </c>
    </row>
    <row r="15" spans="1:8" ht="15">
      <c r="A15" s="15" t="s">
        <v>189</v>
      </c>
      <c r="B15" s="15" t="s">
        <v>137</v>
      </c>
      <c r="C15" s="15" t="s">
        <v>190</v>
      </c>
      <c r="D15" s="15"/>
      <c r="E15" s="15" t="s">
        <v>163</v>
      </c>
      <c r="F15" s="15" t="s">
        <v>163</v>
      </c>
      <c r="G15" s="16">
        <v>0</v>
      </c>
      <c r="H15" s="16">
        <f t="shared" si="0"/>
        <v>0</v>
      </c>
    </row>
    <row r="16" spans="1:8" ht="15">
      <c r="A16" s="15" t="s">
        <v>287</v>
      </c>
      <c r="B16" s="15" t="s">
        <v>192</v>
      </c>
      <c r="C16" s="15" t="s">
        <v>299</v>
      </c>
      <c r="D16" s="15"/>
      <c r="E16" s="15" t="s">
        <v>85</v>
      </c>
      <c r="F16" s="15" t="s">
        <v>85</v>
      </c>
      <c r="G16" s="16">
        <v>0</v>
      </c>
      <c r="H16" s="16">
        <f t="shared" si="0"/>
        <v>0</v>
      </c>
    </row>
    <row r="17" spans="7:8" ht="15">
      <c r="G17" s="60">
        <f>SUM(G4:G16)</f>
        <v>98200</v>
      </c>
      <c r="H17" s="60">
        <f>SUM(H4:H16)</f>
        <v>339064.95999999996</v>
      </c>
    </row>
    <row r="18" spans="6:8" ht="15">
      <c r="F18" s="67" t="s">
        <v>296</v>
      </c>
      <c r="G18" s="62">
        <v>90100</v>
      </c>
      <c r="H18" s="62"/>
    </row>
    <row r="19" spans="6:8" ht="15">
      <c r="F19" s="68"/>
      <c r="G19" s="69">
        <f>G17-G18</f>
        <v>8100</v>
      </c>
      <c r="H19" s="69" t="s">
        <v>163</v>
      </c>
    </row>
    <row r="21" spans="1:8" ht="15">
      <c r="A21" s="15" t="s">
        <v>288</v>
      </c>
      <c r="B21" s="15" t="s">
        <v>289</v>
      </c>
      <c r="C21" s="15"/>
      <c r="D21" s="15" t="s">
        <v>290</v>
      </c>
      <c r="E21" s="15"/>
      <c r="F21" s="15" t="s">
        <v>163</v>
      </c>
      <c r="G21" s="15">
        <v>1500</v>
      </c>
      <c r="H21" s="15">
        <f>G21*3.45</f>
        <v>5175</v>
      </c>
    </row>
    <row r="22" spans="1:8" ht="15">
      <c r="A22" s="59" t="s">
        <v>291</v>
      </c>
      <c r="B22" s="15" t="s">
        <v>292</v>
      </c>
      <c r="C22" s="15"/>
      <c r="D22" s="15" t="s">
        <v>293</v>
      </c>
      <c r="E22" s="15"/>
      <c r="F22" s="15" t="s">
        <v>163</v>
      </c>
      <c r="G22" s="15">
        <v>1500</v>
      </c>
      <c r="H22" s="15">
        <f>G22*3.45</f>
        <v>5175</v>
      </c>
    </row>
    <row r="23" spans="1:8" ht="15">
      <c r="A23" s="15" t="s">
        <v>294</v>
      </c>
      <c r="B23" s="15" t="s">
        <v>295</v>
      </c>
      <c r="C23" s="15"/>
      <c r="D23" s="15" t="s">
        <v>293</v>
      </c>
      <c r="E23" s="15"/>
      <c r="F23" s="15" t="s">
        <v>163</v>
      </c>
      <c r="G23" s="15">
        <v>1500</v>
      </c>
      <c r="H23" s="15">
        <f>G23*3.45</f>
        <v>5175</v>
      </c>
    </row>
    <row r="24" spans="7:8" ht="15">
      <c r="G24" s="58">
        <f>G21+G22+G23</f>
        <v>4500</v>
      </c>
      <c r="H24" s="58">
        <f>H21+H22+H23</f>
        <v>15525</v>
      </c>
    </row>
    <row r="29" ht="15">
      <c r="J29" s="48"/>
    </row>
  </sheetData>
  <sheetProtection/>
  <printOptions/>
  <pageMargins left="0.7" right="0.7" top="0.75" bottom="0.75" header="0.3" footer="0.3"/>
  <pageSetup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60" zoomScalePageLayoutView="0" workbookViewId="0" topLeftCell="A1">
      <selection activeCell="M18" sqref="M18"/>
    </sheetView>
  </sheetViews>
  <sheetFormatPr defaultColWidth="9.140625" defaultRowHeight="15"/>
  <cols>
    <col min="2" max="2" width="9.00390625" style="0" customWidth="1"/>
    <col min="3" max="3" width="41.57421875" style="0" bestFit="1" customWidth="1"/>
    <col min="4" max="4" width="16.57421875" style="0" bestFit="1" customWidth="1"/>
    <col min="5" max="5" width="12.8515625" style="0" bestFit="1" customWidth="1"/>
    <col min="6" max="6" width="14.28125" style="0" customWidth="1"/>
    <col min="7" max="7" width="16.00390625" style="0" bestFit="1" customWidth="1"/>
  </cols>
  <sheetData>
    <row r="1" ht="15">
      <c r="A1" t="s">
        <v>151</v>
      </c>
    </row>
    <row r="3" spans="2:9" ht="15">
      <c r="B3" s="56" t="s">
        <v>83</v>
      </c>
      <c r="C3" s="56" t="s">
        <v>156</v>
      </c>
      <c r="D3" s="56" t="s">
        <v>84</v>
      </c>
      <c r="E3" s="56" t="s">
        <v>157</v>
      </c>
      <c r="F3" s="56" t="s">
        <v>158</v>
      </c>
      <c r="G3" s="56" t="s">
        <v>202</v>
      </c>
      <c r="H3" s="56" t="s">
        <v>116</v>
      </c>
      <c r="I3" s="56" t="s">
        <v>115</v>
      </c>
    </row>
    <row r="4" spans="2:9" ht="15">
      <c r="B4" s="15" t="s">
        <v>203</v>
      </c>
      <c r="C4" s="15" t="s">
        <v>204</v>
      </c>
      <c r="D4" s="15" t="s">
        <v>88</v>
      </c>
      <c r="E4" s="15"/>
      <c r="F4" s="15" t="s">
        <v>172</v>
      </c>
      <c r="G4" s="15" t="s">
        <v>172</v>
      </c>
      <c r="H4" s="15">
        <v>0</v>
      </c>
      <c r="I4" s="15">
        <f>H4*3.4528</f>
        <v>0</v>
      </c>
    </row>
    <row r="5" spans="2:9" ht="15">
      <c r="B5" s="15" t="s">
        <v>205</v>
      </c>
      <c r="C5" s="15" t="s">
        <v>206</v>
      </c>
      <c r="D5" s="15" t="s">
        <v>88</v>
      </c>
      <c r="E5" s="15"/>
      <c r="F5" s="15" t="s">
        <v>172</v>
      </c>
      <c r="G5" s="15" t="s">
        <v>172</v>
      </c>
      <c r="H5" s="15">
        <v>0</v>
      </c>
      <c r="I5" s="15">
        <f aca="true" t="shared" si="0" ref="I5:I14">H5*3.4528</f>
        <v>0</v>
      </c>
    </row>
    <row r="6" spans="2:9" ht="15">
      <c r="B6" s="15" t="s">
        <v>173</v>
      </c>
      <c r="C6" s="15" t="s">
        <v>207</v>
      </c>
      <c r="D6" s="15" t="s">
        <v>88</v>
      </c>
      <c r="E6" s="15"/>
      <c r="F6" s="15" t="s">
        <v>172</v>
      </c>
      <c r="G6" s="15" t="s">
        <v>172</v>
      </c>
      <c r="H6" s="15">
        <v>0</v>
      </c>
      <c r="I6" s="15">
        <f t="shared" si="0"/>
        <v>0</v>
      </c>
    </row>
    <row r="7" spans="2:9" ht="15">
      <c r="B7" s="15" t="s">
        <v>208</v>
      </c>
      <c r="C7" s="15" t="s">
        <v>209</v>
      </c>
      <c r="D7" s="15" t="s">
        <v>210</v>
      </c>
      <c r="E7" s="15"/>
      <c r="F7" s="15" t="s">
        <v>211</v>
      </c>
      <c r="G7" s="15" t="s">
        <v>211</v>
      </c>
      <c r="H7" s="15">
        <v>0</v>
      </c>
      <c r="I7" s="15">
        <f t="shared" si="0"/>
        <v>0</v>
      </c>
    </row>
    <row r="8" spans="2:9" ht="15">
      <c r="B8" s="394" t="s">
        <v>212</v>
      </c>
      <c r="C8" s="395"/>
      <c r="D8" s="395"/>
      <c r="E8" s="395"/>
      <c r="F8" s="395"/>
      <c r="G8" s="395"/>
      <c r="H8" s="395"/>
      <c r="I8" s="396"/>
    </row>
    <row r="9" spans="2:9" ht="15">
      <c r="B9" s="397"/>
      <c r="C9" s="398"/>
      <c r="D9" s="398"/>
      <c r="E9" s="398"/>
      <c r="F9" s="398"/>
      <c r="G9" s="398"/>
      <c r="H9" s="398"/>
      <c r="I9" s="399"/>
    </row>
    <row r="10" spans="2:9" ht="15">
      <c r="B10" s="15" t="s">
        <v>183</v>
      </c>
      <c r="C10" s="15" t="s">
        <v>213</v>
      </c>
      <c r="D10" s="15" t="s">
        <v>183</v>
      </c>
      <c r="E10" s="15" t="s">
        <v>214</v>
      </c>
      <c r="F10" s="15"/>
      <c r="G10" s="15"/>
      <c r="H10" s="16">
        <v>3500</v>
      </c>
      <c r="I10" s="16">
        <f t="shared" si="0"/>
        <v>12084.8</v>
      </c>
    </row>
    <row r="11" spans="2:9" ht="15">
      <c r="B11" s="15" t="s">
        <v>124</v>
      </c>
      <c r="C11" s="15" t="s">
        <v>125</v>
      </c>
      <c r="D11" s="15" t="s">
        <v>88</v>
      </c>
      <c r="E11" s="15"/>
      <c r="F11" s="15" t="s">
        <v>172</v>
      </c>
      <c r="G11" s="15" t="s">
        <v>172</v>
      </c>
      <c r="H11" s="16">
        <v>0</v>
      </c>
      <c r="I11" s="16">
        <f t="shared" si="0"/>
        <v>0</v>
      </c>
    </row>
    <row r="12" spans="2:9" ht="15">
      <c r="B12" s="15" t="s">
        <v>215</v>
      </c>
      <c r="C12" s="15" t="s">
        <v>216</v>
      </c>
      <c r="D12" s="15" t="s">
        <v>88</v>
      </c>
      <c r="E12" s="15"/>
      <c r="F12" s="15" t="s">
        <v>172</v>
      </c>
      <c r="G12" s="15" t="s">
        <v>172</v>
      </c>
      <c r="H12" s="16">
        <v>0</v>
      </c>
      <c r="I12" s="16">
        <f t="shared" si="0"/>
        <v>0</v>
      </c>
    </row>
    <row r="13" spans="2:9" ht="15">
      <c r="B13" s="15" t="s">
        <v>217</v>
      </c>
      <c r="C13" s="15" t="s">
        <v>218</v>
      </c>
      <c r="D13" s="15" t="s">
        <v>219</v>
      </c>
      <c r="E13" s="15" t="s">
        <v>220</v>
      </c>
      <c r="F13" s="15"/>
      <c r="G13" s="15"/>
      <c r="H13" s="16">
        <v>3500</v>
      </c>
      <c r="I13" s="16">
        <f t="shared" si="0"/>
        <v>12084.8</v>
      </c>
    </row>
    <row r="14" spans="2:9" ht="15">
      <c r="B14" s="15" t="s">
        <v>127</v>
      </c>
      <c r="C14" s="15" t="s">
        <v>128</v>
      </c>
      <c r="D14" s="15" t="s">
        <v>129</v>
      </c>
      <c r="E14" s="15" t="s">
        <v>220</v>
      </c>
      <c r="F14" s="15" t="s">
        <v>85</v>
      </c>
      <c r="G14" s="15" t="s">
        <v>85</v>
      </c>
      <c r="H14" s="16">
        <v>0</v>
      </c>
      <c r="I14" s="16">
        <f t="shared" si="0"/>
        <v>0</v>
      </c>
    </row>
    <row r="15" spans="7:9" ht="15">
      <c r="G15" s="54" t="s">
        <v>92</v>
      </c>
      <c r="H15" s="61">
        <f>SUM(H10:H14)</f>
        <v>7000</v>
      </c>
      <c r="I15" s="61">
        <f>SUM(I10:I14)</f>
        <v>24169.6</v>
      </c>
    </row>
    <row r="16" spans="7:8" ht="15">
      <c r="G16" s="65" t="s">
        <v>85</v>
      </c>
      <c r="H16" s="73">
        <v>3000</v>
      </c>
    </row>
    <row r="17" spans="7:8" ht="15">
      <c r="G17" s="65" t="s">
        <v>163</v>
      </c>
      <c r="H17" s="73">
        <v>4000</v>
      </c>
    </row>
  </sheetData>
  <sheetProtection/>
  <mergeCells count="1">
    <mergeCell ref="B8:I9"/>
  </mergeCells>
  <printOptions/>
  <pageMargins left="0.7" right="0.7" top="0.75" bottom="0.75" header="0.3" footer="0.3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Kestutis</cp:lastModifiedBy>
  <cp:lastPrinted>2016-01-12T05:18:40Z</cp:lastPrinted>
  <dcterms:created xsi:type="dcterms:W3CDTF">2014-04-23T11:00:06Z</dcterms:created>
  <dcterms:modified xsi:type="dcterms:W3CDTF">2016-08-31T07:32:15Z</dcterms:modified>
  <cp:category/>
  <cp:version/>
  <cp:contentType/>
  <cp:contentStatus/>
</cp:coreProperties>
</file>